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196" windowHeight="8400" tabRatio="691" activeTab="0"/>
  </bookViews>
  <sheets>
    <sheet name="Time Series Projection" sheetId="1" r:id="rId1"/>
    <sheet name="Subscription" sheetId="2" r:id="rId2"/>
    <sheet name="Retail " sheetId="3" r:id="rId3"/>
    <sheet name="Services" sheetId="4" r:id="rId4"/>
    <sheet name="Metrics Selection" sheetId="5" r:id="rId5"/>
    <sheet name="Essential Metrics" sheetId="6" r:id="rId6"/>
    <sheet name="Seasonality" sheetId="7" r:id="rId7"/>
  </sheets>
  <definedNames/>
  <calcPr fullCalcOnLoad="1"/>
</workbook>
</file>

<file path=xl/sharedStrings.xml><?xml version="1.0" encoding="utf-8"?>
<sst xmlns="http://schemas.openxmlformats.org/spreadsheetml/2006/main" count="223" uniqueCount="175">
  <si>
    <t>Newsletters</t>
  </si>
  <si>
    <t xml:space="preserve">(e.g. visitor, sale, enrollment, subscription) </t>
  </si>
  <si>
    <t>Cost elements</t>
  </si>
  <si>
    <t>Search marketing</t>
  </si>
  <si>
    <t>PPC Click charges ($/mo)</t>
  </si>
  <si>
    <t>Campaign management labor ($/mo)</t>
  </si>
  <si>
    <t>Search optimization labor ($/mo)</t>
  </si>
  <si>
    <t>Yield elements</t>
  </si>
  <si>
    <t>visitor</t>
  </si>
  <si>
    <t>Content development ($/mo)</t>
  </si>
  <si>
    <t>Technical &amp; publishing cost ($/mo)</t>
  </si>
  <si>
    <t>Affiliate marketing</t>
  </si>
  <si>
    <t>Affiliate program administration</t>
  </si>
  <si>
    <t>Affiliate commissions</t>
  </si>
  <si>
    <t>Facilities</t>
  </si>
  <si>
    <t>Rent/mortgage</t>
  </si>
  <si>
    <t>Utilities &amp; telephone</t>
  </si>
  <si>
    <t>Facility maintenance</t>
  </si>
  <si>
    <t>Non-marketing labor</t>
  </si>
  <si>
    <t>Office supplies</t>
  </si>
  <si>
    <t>Travel &amp; Entertainment</t>
  </si>
  <si>
    <t>Other non-marketing expense</t>
  </si>
  <si>
    <t>Total Non-marketing costs</t>
  </si>
  <si>
    <t>Marketing costs</t>
  </si>
  <si>
    <t>Total Search marketing costs</t>
  </si>
  <si>
    <t>Total Newsletters</t>
  </si>
  <si>
    <t>Total Affiliate marketing</t>
  </si>
  <si>
    <t>Total Offline Advertising</t>
  </si>
  <si>
    <t>Total Marketing costs</t>
  </si>
  <si>
    <t>Other facilities costs</t>
  </si>
  <si>
    <t>Total Facilities costs</t>
  </si>
  <si>
    <t>Product costs</t>
  </si>
  <si>
    <t>Conversion cost</t>
  </si>
  <si>
    <t>Acquisition cost</t>
  </si>
  <si>
    <t>Total Produt costs</t>
  </si>
  <si>
    <t>Company's key measure of success (x)</t>
  </si>
  <si>
    <t>Cost per _____ (CPx)</t>
  </si>
  <si>
    <t>Yield per _____ (YPx)</t>
  </si>
  <si>
    <t>Development cost</t>
  </si>
  <si>
    <t>Non-marketing costs ($/mo)</t>
  </si>
  <si>
    <t>Element</t>
  </si>
  <si>
    <t>Group</t>
  </si>
  <si>
    <t>Total Costs</t>
  </si>
  <si>
    <t>Category</t>
  </si>
  <si>
    <t>Total Cost</t>
  </si>
  <si>
    <t>Total Revenue</t>
  </si>
  <si>
    <t xml:space="preserve">Key Submetrics </t>
  </si>
  <si>
    <t>Key Metrics</t>
  </si>
  <si>
    <t>This sheet provides the essential metrics you need to consider for your site.</t>
  </si>
  <si>
    <t xml:space="preserve">Subscription Model </t>
  </si>
  <si>
    <t>New subscribers added</t>
  </si>
  <si>
    <t>Monthly revenue per active subscriber</t>
  </si>
  <si>
    <t>Average subscriber retention (months)</t>
  </si>
  <si>
    <t>Monthly Cost per new subscriber</t>
  </si>
  <si>
    <t>Subscriber drop-out</t>
  </si>
  <si>
    <t>Net 30-day change in Total Subscribers</t>
  </si>
  <si>
    <t>Total Subscribers at beginning of month</t>
  </si>
  <si>
    <t>Monthly Yield per new subscriber</t>
  </si>
  <si>
    <t>Monthly Profit per new subscriber</t>
  </si>
  <si>
    <t>Retail Products</t>
  </si>
  <si>
    <t>Total Orders</t>
  </si>
  <si>
    <t>Average Order Value</t>
  </si>
  <si>
    <t>Unique Customers</t>
  </si>
  <si>
    <t>Unique Site Visitors</t>
  </si>
  <si>
    <t>Average Site Conversion (Visitor --&gt; Order)</t>
  </si>
  <si>
    <t>Average Cost per Order</t>
  </si>
  <si>
    <t>Monthly Profit</t>
  </si>
  <si>
    <t>Monthly Profit per Order</t>
  </si>
  <si>
    <t>Services</t>
  </si>
  <si>
    <t>Total Monthly Revenue</t>
  </si>
  <si>
    <t>Profit Margin</t>
  </si>
  <si>
    <t>Business Model</t>
  </si>
  <si>
    <t>When you cut through all the confusion, there are really only four elements you can measure:</t>
  </si>
  <si>
    <t xml:space="preserve"> 1. The AMOUNT of activity on your site - page views, visitor sessions, returning visitors, etc. </t>
  </si>
  <si>
    <t xml:space="preserve"> 2. The SOURCE of that activity - referrers, search terms, languages, countries, organizations, etc.</t>
  </si>
  <si>
    <t xml:space="preserve"> 3. The NATURE of that activity - entry pages, exit pages, browsers, platforms, JavaScript versions, cookie support, screen resolutions, page refreshes, page load errors, average time per page, etc.</t>
  </si>
  <si>
    <t xml:space="preserve"> 4. The RESULTS of that activity - click trails, most requested pages, number of page views, signups, orders, etc. </t>
  </si>
  <si>
    <t>Organizing questions:</t>
  </si>
  <si>
    <t>2. From where did they come?</t>
  </si>
  <si>
    <t>1. Who visited my website?</t>
  </si>
  <si>
    <t>3. What pages did they view?</t>
  </si>
  <si>
    <t>4. Did they have any trouble with my site?</t>
  </si>
  <si>
    <t>5. What did they buy or sign-up for?</t>
  </si>
  <si>
    <t>Question:</t>
  </si>
  <si>
    <t>Related Metrics</t>
  </si>
  <si>
    <t>Unique Visitors</t>
  </si>
  <si>
    <t>Referring URLs, Referring Search Phrases</t>
  </si>
  <si>
    <t># Entry Pages, # Page Views, Average Time on Pages, Page Views per Visitor</t>
  </si>
  <si>
    <t>Browser Versions Platform Versions</t>
  </si>
  <si>
    <t>Orders (average amount, number, total revenue) Sign-Ups</t>
  </si>
  <si>
    <t>Total Cost ($/mo)</t>
  </si>
  <si>
    <t>Total Revenue ($/mo)</t>
  </si>
  <si>
    <t>Distinct referring URL's</t>
  </si>
  <si>
    <t>Notes</t>
  </si>
  <si>
    <t>Total business cost</t>
  </si>
  <si>
    <t>Total monthly revenue</t>
  </si>
  <si>
    <t>Total number of subscribers at beginning of month</t>
  </si>
  <si>
    <t>New sign-ups</t>
  </si>
  <si>
    <t>Existing subscribers who dropped out</t>
  </si>
  <si>
    <t>Net change in subscriber base</t>
  </si>
  <si>
    <t xml:space="preserve">Track over time.  </t>
  </si>
  <si>
    <t>Revenue per new sign-up.  Track over time.</t>
  </si>
  <si>
    <t>Cost per sign-up.  Should decline over time.  Economy of scale</t>
  </si>
  <si>
    <t xml:space="preserve">How long are subscribers staying?  Indicator of perceived value.  </t>
  </si>
  <si>
    <t>From where are visitors coming?  What are the best-performing referers?  Nurture them.</t>
  </si>
  <si>
    <t>% of traffic from top 20 referring search terms</t>
  </si>
  <si>
    <t xml:space="preserve">From where are visitors coming?  What are the best-performing search terms?  </t>
  </si>
  <si>
    <t>Total number of orders processed for the month</t>
  </si>
  <si>
    <t>Number of distinct customers who ordered</t>
  </si>
  <si>
    <t>Number of distinct visitors to the site.</t>
  </si>
  <si>
    <t>What does the average order bring in revenue?</t>
  </si>
  <si>
    <t>What does the average order cost me to deliver?</t>
  </si>
  <si>
    <t xml:space="preserve">How well is my site converting visitors to orders?   </t>
  </si>
  <si>
    <t>From where are visitors coming?  Who are the best-performing referers?  Nurture them.</t>
  </si>
  <si>
    <t>Total new leads</t>
  </si>
  <si>
    <t>Total new contracts closed</t>
  </si>
  <si>
    <t>Average Conversion (Leads --&gt; Contracts)</t>
  </si>
  <si>
    <t>Monthly Profit per Contract</t>
  </si>
  <si>
    <t>Average Revenue per Lead</t>
  </si>
  <si>
    <t>Average Cost per Lead</t>
  </si>
  <si>
    <t>Time from initial lead to contract closed.</t>
  </si>
  <si>
    <t xml:space="preserve">New leads for the month.  </t>
  </si>
  <si>
    <t xml:space="preserve">New contracts closed for the month. </t>
  </si>
  <si>
    <t>Sales Cycle - elapsed time (days)</t>
  </si>
  <si>
    <t>Key Metric</t>
  </si>
  <si>
    <t>t-6</t>
  </si>
  <si>
    <t>t-5</t>
  </si>
  <si>
    <t>t-4</t>
  </si>
  <si>
    <t>t-3</t>
  </si>
  <si>
    <t>t-2</t>
  </si>
  <si>
    <t>t-1</t>
  </si>
  <si>
    <t>6 month History</t>
  </si>
  <si>
    <t>Avg Mthly</t>
  </si>
  <si>
    <t>Change %</t>
  </si>
  <si>
    <t>Average cost per order</t>
  </si>
  <si>
    <t>Average Yield per order</t>
  </si>
  <si>
    <t>Projected values for next 6 months</t>
  </si>
  <si>
    <t>t+1</t>
  </si>
  <si>
    <t>t+2</t>
  </si>
  <si>
    <t>t+3</t>
  </si>
  <si>
    <t>t+4</t>
  </si>
  <si>
    <t>t+5</t>
  </si>
  <si>
    <t>t+0</t>
  </si>
  <si>
    <t>Metric 3</t>
  </si>
  <si>
    <t>Metric 4</t>
  </si>
  <si>
    <t>Metric 5</t>
  </si>
  <si>
    <t>Enter values for your key metrics for the last 6 months</t>
  </si>
  <si>
    <t>Usage Notes</t>
  </si>
  <si>
    <t>Key Metrics - Time Series Projection</t>
  </si>
  <si>
    <t xml:space="preserve">Observe the averge monthly rate of change over the last 6 months (Column J).  </t>
  </si>
  <si>
    <t xml:space="preserve">Enter your Goal / target value, if you have established one. (Column K) </t>
  </si>
  <si>
    <t xml:space="preserve">Assess whether your recent historical trends for your key metrics are moving you in a favorable or an unfavorable direction.  Act accordingly.   </t>
  </si>
  <si>
    <t xml:space="preserve">Identify the key metrics that you want to track over time.  Type them into Column 13 of the table under "Key Metric".  </t>
  </si>
  <si>
    <t>Metric</t>
  </si>
  <si>
    <t xml:space="preserve">If the relative size of different key metrics varies greatly, then the chart at right will appear flat for those metrics with lower orders of magnitude.  </t>
  </si>
  <si>
    <t xml:space="preserve">Time to </t>
  </si>
  <si>
    <t>Goal (mos)</t>
  </si>
  <si>
    <t>Value</t>
  </si>
  <si>
    <t>Goal</t>
  </si>
  <si>
    <t>Observe the projected values for the specified metric over the coming 6 months based upon the best fitting of either a linear or exponential regression of the prior 6 months' values.  (Columns L-Q).</t>
  </si>
  <si>
    <t xml:space="preserve">Note: If your Key Metrics figures have been very volatile recently, then the usefulness of the projection may be limited.  </t>
  </si>
  <si>
    <t>Scaling for seasonality</t>
  </si>
  <si>
    <t>Actual</t>
  </si>
  <si>
    <t>Your measured values</t>
  </si>
  <si>
    <t>Historical / Target period</t>
  </si>
  <si>
    <t xml:space="preserve">Values from corresponding period reflecting </t>
  </si>
  <si>
    <t>t+6</t>
  </si>
  <si>
    <t xml:space="preserve">expected seasonal trend.  Note that the values should </t>
  </si>
  <si>
    <t xml:space="preserve">come from the historical period corresponding to the </t>
  </si>
  <si>
    <t xml:space="preserve">NEXT 6 months, NOT those leading up to the </t>
  </si>
  <si>
    <t xml:space="preserve">period of seasonally unique behavior.  </t>
  </si>
  <si>
    <t>Specify</t>
  </si>
  <si>
    <t>Specify these values to "scale" the seasonal</t>
  </si>
  <si>
    <t xml:space="preserve">trend to the current period and forecast the next </t>
  </si>
  <si>
    <t xml:space="preserve">6 months' behavior.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</si>
</sst>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_(* #,##0.0_);_(* \(#,##0.0\);_(* &quot;-&quot;??_);_(@_)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2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43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u val="single"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44" fontId="7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0" xfId="0" applyFont="1" applyFill="1" applyAlignment="1">
      <alignment horizontal="left" indent="1"/>
    </xf>
    <xf numFmtId="44" fontId="3" fillId="34" borderId="0" xfId="0" applyNumberFormat="1" applyFont="1" applyFill="1" applyAlignment="1">
      <alignment/>
    </xf>
    <xf numFmtId="0" fontId="3" fillId="34" borderId="0" xfId="0" applyFont="1" applyFill="1" applyAlignment="1">
      <alignment horizontal="left" indent="1"/>
    </xf>
    <xf numFmtId="0" fontId="5" fillId="34" borderId="0" xfId="0" applyFont="1" applyFill="1" applyAlignment="1">
      <alignment horizontal="left"/>
    </xf>
    <xf numFmtId="44" fontId="5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44" fontId="0" fillId="34" borderId="0" xfId="0" applyNumberFormat="1" applyFill="1" applyAlignment="1">
      <alignment/>
    </xf>
    <xf numFmtId="44" fontId="2" fillId="34" borderId="0" xfId="0" applyNumberFormat="1" applyFont="1" applyFill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0" fillId="35" borderId="0" xfId="0" applyFont="1" applyFill="1" applyAlignment="1">
      <alignment horizontal="left" indent="1"/>
    </xf>
    <xf numFmtId="44" fontId="10" fillId="35" borderId="0" xfId="44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10" fillId="36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44" fontId="10" fillId="35" borderId="15" xfId="44" applyFont="1" applyFill="1" applyBorder="1" applyAlignment="1">
      <alignment/>
    </xf>
    <xf numFmtId="0" fontId="0" fillId="35" borderId="15" xfId="0" applyFont="1" applyFill="1" applyBorder="1" applyAlignment="1">
      <alignment horizontal="left" indent="1"/>
    </xf>
    <xf numFmtId="0" fontId="9" fillId="35" borderId="0" xfId="0" applyFont="1" applyFill="1" applyBorder="1" applyAlignment="1">
      <alignment/>
    </xf>
    <xf numFmtId="37" fontId="10" fillId="33" borderId="10" xfId="42" applyNumberFormat="1" applyFont="1" applyFill="1" applyBorder="1" applyAlignment="1">
      <alignment/>
    </xf>
    <xf numFmtId="37" fontId="4" fillId="33" borderId="10" xfId="42" applyNumberFormat="1" applyFont="1" applyFill="1" applyBorder="1" applyAlignment="1">
      <alignment/>
    </xf>
    <xf numFmtId="44" fontId="12" fillId="33" borderId="10" xfId="44" applyFont="1" applyFill="1" applyBorder="1" applyAlignment="1">
      <alignment/>
    </xf>
    <xf numFmtId="0" fontId="13" fillId="35" borderId="0" xfId="0" applyFont="1" applyFill="1" applyBorder="1" applyAlignment="1">
      <alignment/>
    </xf>
    <xf numFmtId="44" fontId="10" fillId="33" borderId="10" xfId="0" applyNumberFormat="1" applyFont="1" applyFill="1" applyBorder="1" applyAlignment="1">
      <alignment/>
    </xf>
    <xf numFmtId="168" fontId="10" fillId="33" borderId="10" xfId="57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8" fontId="0" fillId="34" borderId="0" xfId="57" applyNumberFormat="1" applyFont="1" applyFill="1" applyAlignment="1">
      <alignment/>
    </xf>
    <xf numFmtId="170" fontId="12" fillId="33" borderId="10" xfId="44" applyNumberFormat="1" applyFont="1" applyFill="1" applyBorder="1" applyAlignment="1">
      <alignment/>
    </xf>
    <xf numFmtId="0" fontId="0" fillId="35" borderId="0" xfId="0" applyFont="1" applyFill="1" applyBorder="1" applyAlignment="1">
      <alignment horizontal="left" indent="1"/>
    </xf>
    <xf numFmtId="168" fontId="4" fillId="33" borderId="10" xfId="57" applyNumberFormat="1" applyFont="1" applyFill="1" applyBorder="1" applyAlignment="1">
      <alignment/>
    </xf>
    <xf numFmtId="0" fontId="9" fillId="35" borderId="0" xfId="0" applyFont="1" applyFill="1" applyAlignment="1">
      <alignment/>
    </xf>
    <xf numFmtId="170" fontId="10" fillId="33" borderId="10" xfId="44" applyNumberFormat="1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12" fillId="33" borderId="16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4" fillId="37" borderId="15" xfId="0" applyFont="1" applyFill="1" applyBorder="1" applyAlignment="1">
      <alignment horizontal="center"/>
    </xf>
    <xf numFmtId="168" fontId="0" fillId="34" borderId="0" xfId="57" applyNumberFormat="1" applyFont="1" applyFill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/>
    </xf>
    <xf numFmtId="172" fontId="0" fillId="34" borderId="0" xfId="42" applyNumberFormat="1" applyFont="1" applyFill="1" applyAlignment="1">
      <alignment horizontal="center"/>
    </xf>
    <xf numFmtId="0" fontId="14" fillId="35" borderId="0" xfId="0" applyFont="1" applyFill="1" applyAlignment="1">
      <alignment/>
    </xf>
    <xf numFmtId="172" fontId="14" fillId="35" borderId="0" xfId="0" applyNumberFormat="1" applyFont="1" applyFill="1" applyAlignment="1">
      <alignment/>
    </xf>
    <xf numFmtId="0" fontId="0" fillId="35" borderId="0" xfId="0" applyFill="1" applyAlignment="1">
      <alignment vertical="top" wrapText="1"/>
    </xf>
    <xf numFmtId="0" fontId="1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68" fontId="0" fillId="34" borderId="16" xfId="57" applyNumberFormat="1" applyFont="1" applyFill="1" applyBorder="1" applyAlignment="1">
      <alignment horizontal="center"/>
    </xf>
    <xf numFmtId="172" fontId="0" fillId="34" borderId="16" xfId="42" applyNumberFormat="1" applyFont="1" applyFill="1" applyBorder="1" applyAlignment="1">
      <alignment horizontal="center"/>
    </xf>
    <xf numFmtId="0" fontId="0" fillId="35" borderId="0" xfId="0" applyFill="1" applyAlignment="1">
      <alignment vertical="top"/>
    </xf>
    <xf numFmtId="172" fontId="0" fillId="35" borderId="0" xfId="42" applyNumberFormat="1" applyFont="1" applyFill="1" applyAlignment="1">
      <alignment horizontal="center"/>
    </xf>
    <xf numFmtId="0" fontId="14" fillId="35" borderId="16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171" fontId="0" fillId="34" borderId="0" xfId="0" applyNumberFormat="1" applyFill="1" applyAlignment="1">
      <alignment/>
    </xf>
    <xf numFmtId="0" fontId="0" fillId="34" borderId="16" xfId="0" applyFill="1" applyBorder="1" applyAlignment="1">
      <alignment/>
    </xf>
    <xf numFmtId="0" fontId="10" fillId="37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8" fillId="37" borderId="15" xfId="0" applyFont="1" applyFill="1" applyBorder="1" applyAlignment="1">
      <alignment horizontal="center"/>
    </xf>
    <xf numFmtId="0" fontId="12" fillId="38" borderId="16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0" xfId="0" applyFont="1" applyFill="1" applyAlignment="1">
      <alignment/>
    </xf>
    <xf numFmtId="171" fontId="2" fillId="38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0" fontId="0" fillId="35" borderId="0" xfId="0" applyFill="1" applyAlignment="1">
      <alignment horizontal="left" vertical="top" wrapText="1"/>
    </xf>
    <xf numFmtId="0" fontId="8" fillId="36" borderId="0" xfId="0" applyFont="1" applyFill="1" applyAlignment="1">
      <alignment horizontal="center"/>
    </xf>
    <xf numFmtId="0" fontId="8" fillId="36" borderId="12" xfId="0" applyFont="1" applyFill="1" applyBorder="1" applyAlignment="1">
      <alignment horizontal="left"/>
    </xf>
    <xf numFmtId="0" fontId="8" fillId="36" borderId="13" xfId="0" applyFont="1" applyFill="1" applyBorder="1" applyAlignment="1">
      <alignment horizontal="left"/>
    </xf>
    <xf numFmtId="0" fontId="0" fillId="35" borderId="0" xfId="0" applyFill="1" applyAlignment="1">
      <alignment horizontal="left" vertical="top"/>
    </xf>
    <xf numFmtId="0" fontId="2" fillId="35" borderId="0" xfId="0" applyFont="1" applyFill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Key Metrics - Time Series Projection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55"/>
          <c:w val="0.66825"/>
          <c:h val="0.74575"/>
        </c:manualLayout>
      </c:layout>
      <c:lineChart>
        <c:grouping val="standard"/>
        <c:varyColors val="0"/>
        <c:ser>
          <c:idx val="1"/>
          <c:order val="0"/>
          <c:tx>
            <c:strRef>
              <c:f>'Time Series Projection'!$C$34</c:f>
              <c:strCache>
                <c:ptCount val="1"/>
                <c:pt idx="0">
                  <c:v>Average cost per order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'Time Series Projection'!$D$33:$O$33</c:f>
              <c:numCache/>
            </c:numRef>
          </c:cat>
          <c:val>
            <c:numRef>
              <c:f>'Time Series Projection'!$D$34:$O$34</c:f>
              <c:numCache/>
            </c:numRef>
          </c:val>
          <c:smooth val="0"/>
        </c:ser>
        <c:ser>
          <c:idx val="2"/>
          <c:order val="1"/>
          <c:tx>
            <c:strRef>
              <c:f>'Time Series Projection'!$C$35</c:f>
              <c:strCache>
                <c:ptCount val="1"/>
                <c:pt idx="0">
                  <c:v>Average Yield per order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'Time Series Projection'!$D$33:$O$33</c:f>
              <c:numCache/>
            </c:numRef>
          </c:cat>
          <c:val>
            <c:numRef>
              <c:f>'Time Series Projection'!$D$35:$O$35</c:f>
              <c:numCache/>
            </c:numRef>
          </c:val>
          <c:smooth val="0"/>
        </c:ser>
        <c:ser>
          <c:idx val="3"/>
          <c:order val="2"/>
          <c:tx>
            <c:strRef>
              <c:f>'Time Series Projection'!$C$36</c:f>
              <c:strCache>
                <c:ptCount val="1"/>
                <c:pt idx="0">
                  <c:v>Metric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'Time Series Projection'!$D$33:$O$33</c:f>
              <c:numCache/>
            </c:numRef>
          </c:cat>
          <c:val>
            <c:numRef>
              <c:f>'Time Series Projection'!$D$36:$O$36</c:f>
              <c:numCache/>
            </c:numRef>
          </c:val>
          <c:smooth val="0"/>
        </c:ser>
        <c:ser>
          <c:idx val="4"/>
          <c:order val="3"/>
          <c:tx>
            <c:strRef>
              <c:f>'Time Series Projection'!$C$37</c:f>
              <c:strCache>
                <c:ptCount val="1"/>
                <c:pt idx="0">
                  <c:v>Metric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'Time Series Projection'!$D$33:$O$33</c:f>
              <c:numCache/>
            </c:numRef>
          </c:cat>
          <c:val>
            <c:numRef>
              <c:f>'Time Series Projection'!$D$37:$O$37</c:f>
              <c:numCache/>
            </c:numRef>
          </c:val>
          <c:smooth val="0"/>
        </c:ser>
        <c:ser>
          <c:idx val="5"/>
          <c:order val="4"/>
          <c:tx>
            <c:strRef>
              <c:f>'Time Series Projection'!$C$38</c:f>
              <c:strCache>
                <c:ptCount val="1"/>
                <c:pt idx="0">
                  <c:v>Metric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'Time Series Projection'!$D$33:$O$33</c:f>
              <c:numCache/>
            </c:numRef>
          </c:cat>
          <c:val>
            <c:numRef>
              <c:f>'Time Series Projection'!$D$38:$O$38</c:f>
              <c:numCache/>
            </c:numRef>
          </c:val>
          <c:smooth val="0"/>
        </c:ser>
        <c:marker val="1"/>
        <c:axId val="8545703"/>
        <c:axId val="9802464"/>
      </c:lineChart>
      <c:catAx>
        <c:axId val="8545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2464"/>
        <c:crosses val="autoZero"/>
        <c:auto val="1"/>
        <c:lblOffset val="100"/>
        <c:tickLblSkip val="1"/>
        <c:noMultiLvlLbl val="0"/>
      </c:catAx>
      <c:valAx>
        <c:axId val="9802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25"/>
          <c:y val="0.3535"/>
          <c:w val="0.29175"/>
          <c:h val="0.2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4</xdr:col>
      <xdr:colOff>76200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2952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15</xdr:row>
      <xdr:rowOff>57150</xdr:rowOff>
    </xdr:from>
    <xdr:to>
      <xdr:col>16</xdr:col>
      <xdr:colOff>628650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5895975" y="2562225"/>
        <a:ext cx="55149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2</xdr:col>
      <xdr:colOff>66675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3190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85725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267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2</xdr:col>
      <xdr:colOff>66675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3028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80" zoomScaleNormal="80" zoomScalePageLayoutView="0" workbookViewId="0" topLeftCell="A1">
      <selection activeCell="F2" sqref="F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28.140625" style="0" customWidth="1"/>
    <col min="4" max="4" width="10.28125" style="0" customWidth="1"/>
    <col min="10" max="10" width="10.00390625" style="0" customWidth="1"/>
    <col min="11" max="11" width="10.28125" style="0" customWidth="1"/>
    <col min="12" max="16" width="10.140625" style="0" bestFit="1" customWidth="1"/>
    <col min="17" max="17" width="11.28125" style="0" bestFit="1" customWidth="1"/>
    <col min="18" max="18" width="10.7109375" style="0" customWidth="1"/>
  </cols>
  <sheetData>
    <row r="1" spans="1:18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5"/>
    </row>
    <row r="5" spans="1:18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7.25" customHeight="1">
      <c r="A6" s="65"/>
      <c r="B6" s="65"/>
      <c r="C6" s="69" t="s">
        <v>148</v>
      </c>
      <c r="D6" s="70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3.5" thickBot="1">
      <c r="A7" s="65"/>
      <c r="B7" s="65"/>
      <c r="C7" s="67"/>
      <c r="D7" s="81">
        <v>1</v>
      </c>
      <c r="E7" s="81">
        <v>2</v>
      </c>
      <c r="F7" s="81">
        <v>3</v>
      </c>
      <c r="G7" s="81">
        <v>4</v>
      </c>
      <c r="H7" s="81">
        <v>5</v>
      </c>
      <c r="I7" s="81">
        <v>6</v>
      </c>
      <c r="J7" s="67"/>
      <c r="K7" s="67"/>
      <c r="L7" s="67"/>
      <c r="M7" s="67"/>
      <c r="N7" s="67"/>
      <c r="O7" s="67"/>
      <c r="P7" s="67"/>
      <c r="Q7" s="67"/>
      <c r="R7" s="67"/>
    </row>
    <row r="8" spans="1:18" ht="12.75">
      <c r="A8" s="65"/>
      <c r="B8" s="65"/>
      <c r="D8" s="96" t="s">
        <v>131</v>
      </c>
      <c r="E8" s="96"/>
      <c r="F8" s="96"/>
      <c r="G8" s="96"/>
      <c r="H8" s="96"/>
      <c r="I8" s="96"/>
      <c r="J8" s="56" t="s">
        <v>132</v>
      </c>
      <c r="K8" s="83" t="s">
        <v>158</v>
      </c>
      <c r="L8" s="96" t="s">
        <v>136</v>
      </c>
      <c r="M8" s="96"/>
      <c r="N8" s="96"/>
      <c r="O8" s="96"/>
      <c r="P8" s="96"/>
      <c r="Q8" s="96"/>
      <c r="R8" s="86" t="s">
        <v>155</v>
      </c>
    </row>
    <row r="9" spans="1:18" ht="12.75">
      <c r="A9" s="65"/>
      <c r="B9" s="65"/>
      <c r="C9" s="61" t="s">
        <v>124</v>
      </c>
      <c r="D9" s="62" t="s">
        <v>125</v>
      </c>
      <c r="E9" s="62" t="s">
        <v>126</v>
      </c>
      <c r="F9" s="62" t="s">
        <v>127</v>
      </c>
      <c r="G9" s="62" t="s">
        <v>128</v>
      </c>
      <c r="H9" s="62" t="s">
        <v>129</v>
      </c>
      <c r="I9" s="62" t="s">
        <v>130</v>
      </c>
      <c r="J9" s="64" t="s">
        <v>133</v>
      </c>
      <c r="K9" s="82" t="s">
        <v>157</v>
      </c>
      <c r="L9" s="62" t="s">
        <v>142</v>
      </c>
      <c r="M9" s="62" t="s">
        <v>137</v>
      </c>
      <c r="N9" s="62" t="s">
        <v>138</v>
      </c>
      <c r="O9" s="62" t="s">
        <v>139</v>
      </c>
      <c r="P9" s="62" t="s">
        <v>140</v>
      </c>
      <c r="Q9" s="62" t="s">
        <v>141</v>
      </c>
      <c r="R9" s="64" t="s">
        <v>156</v>
      </c>
    </row>
    <row r="10" spans="1:18" ht="12.75">
      <c r="A10" s="65"/>
      <c r="B10" s="65"/>
      <c r="C10" s="58" t="s">
        <v>134</v>
      </c>
      <c r="D10" s="58">
        <v>500</v>
      </c>
      <c r="E10" s="58">
        <v>450</v>
      </c>
      <c r="F10" s="58">
        <v>430</v>
      </c>
      <c r="G10" s="58">
        <v>420</v>
      </c>
      <c r="H10" s="58">
        <v>415</v>
      </c>
      <c r="I10" s="58">
        <v>410</v>
      </c>
      <c r="J10" s="63">
        <f>IF(D10&lt;&gt;0,(I10-D10)/D10,0)</f>
        <v>-0.18</v>
      </c>
      <c r="K10" s="58">
        <v>375</v>
      </c>
      <c r="L10" s="71">
        <f>IF(J10=0,"",IF(ABS(PEARSON(D10:I10,$D$7:$I$7))&gt;0.9,IF(ISBLANK(J10),"",TREND(D10:I10,,7,)),GROWTH(D10:I10,,7,)))</f>
        <v>384.84961297068884</v>
      </c>
      <c r="M10" s="71">
        <f>IF(J10=0,"",IF(ABS(PEARSON(D10:I10,$D$7:$I$7))&gt;0.9,IF(ISBLANK(J10),"",TREND(D10:I10,,8,)),GROWTH(D10:I10,,8,)))</f>
        <v>371.2553136690054</v>
      </c>
      <c r="N10" s="71">
        <f>IF(J10=0,"",IF(ABS(PEARSON(D10:I10,$D$7:$I$7))&gt;0.9,IF(ISBLANK(J10),"",TREND(D10:I10,,9,)),GROWTH(D10:I10,,9,)))</f>
        <v>358.1412148593459</v>
      </c>
      <c r="O10" s="71">
        <f>IF(J10=0,"",IF(ABS(PEARSON(D10:I10,$D$7:$I$7))&gt;0.9,IF(ISBLANK(J10),"",TREND(D10:I10,,10,)),GROWTH(D10:I10,,10,)))</f>
        <v>345.4903540997762</v>
      </c>
      <c r="P10" s="71">
        <f>IF(J10=0,"",IF(ABS(PEARSON(D10:I10,$D$7:$I$7))&gt;0.9,IF(ISBLANK(J10),"",TREND(D10:I10,,11,)),GROWTH(D10:I10,,11,)))</f>
        <v>333.2863681240006</v>
      </c>
      <c r="Q10" s="71">
        <f>IF(J10=0,"",IF(ABS(PEARSON(D10:I10,$D$7:$I$7))&gt;0.9,IF(ISBLANK(J10),"",TREND(D10:I10,,12,)),GROWTH(D10:I10,,12,)))</f>
        <v>321.5134716762814</v>
      </c>
      <c r="R10" s="84">
        <f>IF(J10=0,"",ROUND(((K10-INTERCEPT(D10:I10,$D$7:$I$7))/SLOPE(D10:I10,$D$7:$I$7)-6),1))</f>
        <v>1.4</v>
      </c>
    </row>
    <row r="11" spans="1:18" ht="12.75">
      <c r="A11" s="65"/>
      <c r="B11" s="65"/>
      <c r="C11" s="58" t="s">
        <v>135</v>
      </c>
      <c r="D11" s="58">
        <v>650</v>
      </c>
      <c r="E11" s="58">
        <v>645</v>
      </c>
      <c r="F11" s="58">
        <v>655</v>
      </c>
      <c r="G11" s="58">
        <v>658</v>
      </c>
      <c r="H11" s="58">
        <v>662</v>
      </c>
      <c r="I11" s="58">
        <v>665</v>
      </c>
      <c r="J11" s="63">
        <f>IF(D11&lt;&gt;0,(I11-D11)/D11,0)</f>
        <v>0.023076923076923078</v>
      </c>
      <c r="K11" s="58">
        <v>680</v>
      </c>
      <c r="L11" s="71">
        <f>IF(J11=0,"",IF(ABS(PEARSON(D11:I11,$D$7:$I$7))&gt;0.9,IF(ISBLANK(J11),"",TREND(D11:I11,,7,)),GROWTH(D11:I11,,7,)))</f>
        <v>668.7333333333333</v>
      </c>
      <c r="M11" s="71">
        <f>IF(J11=0,"",IF(ABS(PEARSON(D11:I11,$D$7:$I$7))&gt;0.9,IF(ISBLANK(J11),"",TREND(D11:I11,,8,)),GROWTH(D11:I11,,8,)))</f>
        <v>672.4190476190477</v>
      </c>
      <c r="N11" s="71">
        <f>IF(J11=0,"",IF(ABS(PEARSON(D11:I11,$D$7:$I$7))&gt;0.9,IF(ISBLANK(J11),"",TREND(D11:I11,,9,)),GROWTH(D11:I11,,9,)))</f>
        <v>676.104761904762</v>
      </c>
      <c r="O11" s="71">
        <f>IF(J11=0,"",IF(ABS(PEARSON(D11:I11,$D$7:$I$7))&gt;0.9,IF(ISBLANK(J11),"",TREND(D11:I11,,10,)),GROWTH(D11:I11,,10,)))</f>
        <v>679.7904761904763</v>
      </c>
      <c r="P11" s="71">
        <f>IF(J11=0,"",IF(ABS(PEARSON(D11:I11,$D$7:$I$7))&gt;0.9,IF(ISBLANK(J11),"",TREND(D11:I11,,11,)),GROWTH(D11:I11,,11,)))</f>
        <v>683.4761904761906</v>
      </c>
      <c r="Q11" s="71">
        <f>IF(J11=0,"",IF(ABS(PEARSON(D11:I11,$D$7:$I$7))&gt;0.9,IF(ISBLANK(J11),"",TREND(D11:I11,,12,)),GROWTH(D11:I11,,12,)))</f>
        <v>687.1619047619048</v>
      </c>
      <c r="R11" s="84">
        <f>IF(J11=0,"",ROUND(((K11-INTERCEPT(D11:I11,$D$7:$I$7))/SLOPE(D11:I11,$D$7:$I$7)-6),1))</f>
        <v>4.1</v>
      </c>
    </row>
    <row r="12" spans="1:18" ht="12.75">
      <c r="A12" s="65"/>
      <c r="B12" s="65"/>
      <c r="C12" s="58" t="s">
        <v>143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63">
        <f>IF(D12&lt;&gt;0,(I12-D12)/D12,0)</f>
        <v>0</v>
      </c>
      <c r="K12" s="57"/>
      <c r="L12" s="71">
        <f>IF(J12=0,"",IF(ABS(PEARSON(D12:I12,$D$7:$I$7))&gt;0.9,IF(ISBLANK(J12),"",TREND(D12:I12,,7,)),GROWTH(D12:I12,,7,)))</f>
      </c>
      <c r="M12" s="71">
        <f>IF(J12=0,"",IF(ABS(PEARSON(D12:I12,$D$7:$I$7))&gt;0.9,IF(ISBLANK(J12),"",TREND(D12:I12,,8,)),GROWTH(D12:I12,,8,)))</f>
      </c>
      <c r="N12" s="71">
        <f>IF(J12=0,"",IF(ABS(PEARSON(D12:I12,$D$7:$I$7))&gt;0.9,IF(ISBLANK(J12),"",TREND(D12:I12,,9,)),GROWTH(D12:I12,,9,)))</f>
      </c>
      <c r="O12" s="71">
        <f>IF(J12=0,"",IF(ABS(PEARSON(D12:I12,$D$7:$I$7))&gt;0.9,IF(ISBLANK(J12),"",TREND(D12:I12,,10,)),GROWTH(D12:I12,,10,)))</f>
      </c>
      <c r="P12" s="71">
        <f>IF(J12=0,"",IF(ABS(PEARSON(D12:I12,$D$7:$I$7))&gt;0.9,IF(ISBLANK(J12),"",TREND(D12:I12,,11,)),GROWTH(D12:I12,,11,)))</f>
      </c>
      <c r="Q12" s="71">
        <f>IF(J12=0,"",IF(ABS(PEARSON(D12:I12,$D$7:$I$7))&gt;0.9,IF(ISBLANK(J12),"",TREND(D12:I12,,12,)),GROWTH(D12:I12,,12,)))</f>
      </c>
      <c r="R12" s="22">
        <f>IF(J12=0,"",ROUND(((K12-INTERCEPT(D12:I12,$D$7:$I$7))/SLOPE(D12:I12,$D$7:$I$7)-6),0))</f>
      </c>
    </row>
    <row r="13" spans="1:18" ht="12.75">
      <c r="A13" s="65"/>
      <c r="B13" s="65"/>
      <c r="C13" s="58" t="s">
        <v>144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63">
        <f>IF(D13&lt;&gt;0,(I13-D13)/D13,0)</f>
        <v>0</v>
      </c>
      <c r="K13" s="57"/>
      <c r="L13" s="71">
        <f>IF(J13=0,"",IF(ABS(PEARSON(D13:I13,$D$7:$I$7))&gt;0.9,IF(ISBLANK(J13),"",TREND(D13:I13,,7,)),GROWTH(D13:I13,,7,)))</f>
      </c>
      <c r="M13" s="71">
        <f>IF(J13=0,"",IF(ABS(PEARSON(D13:I13,$D$7:$I$7))&gt;0.9,IF(ISBLANK(J13),"",TREND(D13:I13,,8,)),GROWTH(D13:I13,,8,)))</f>
      </c>
      <c r="N13" s="71">
        <f>IF(J13=0,"",IF(ABS(PEARSON(D13:I13,$D$7:$I$7))&gt;0.9,IF(ISBLANK(J13),"",TREND(D13:I13,,9,)),GROWTH(D13:I13,,9,)))</f>
      </c>
      <c r="O13" s="71">
        <f>IF(J13=0,"",IF(ABS(PEARSON(D13:I13,$D$7:$I$7))&gt;0.9,IF(ISBLANK(J13),"",TREND(D13:I13,,10,)),GROWTH(D13:I13,,10,)))</f>
      </c>
      <c r="P13" s="71">
        <f>IF(J13=0,"",IF(ABS(PEARSON(D13:I13,$D$7:$I$7))&gt;0.9,IF(ISBLANK(J13),"",TREND(D13:I13,,11,)),GROWTH(D13:I13,,11,)))</f>
      </c>
      <c r="Q13" s="71">
        <f>IF(J13=0,"",IF(ABS(PEARSON(D13:I13,$D$7:$I$7))&gt;0.9,IF(ISBLANK(J13),"",TREND(D13:I13,,12,)),GROWTH(D13:I13,,12,)))</f>
      </c>
      <c r="R13" s="22">
        <f>IF(J13=0,"",ROUND(((K13-INTERCEPT(D13:I13,$D$7:$I$7))/SLOPE(D13:I13,$D$7:$I$7)-6),0))</f>
      </c>
    </row>
    <row r="14" spans="1:18" ht="13.5" thickBot="1">
      <c r="A14" s="65"/>
      <c r="B14" s="65"/>
      <c r="C14" s="60" t="s">
        <v>145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77">
        <f>IF(D14&lt;&gt;0,(I14-D14)/D14,0)</f>
        <v>0</v>
      </c>
      <c r="K14" s="59"/>
      <c r="L14" s="78">
        <f>IF(J14=0,"",IF(ABS(PEARSON(D14:I14,$D$7:$I$7))&gt;0.9,IF(ISBLANK(J14),"",TREND(D14:I14,,7,)),GROWTH(D14:I14,,7,)))</f>
      </c>
      <c r="M14" s="78">
        <f>IF(J14=0,"",IF(ABS(PEARSON(D14:I14,$D$7:$I$7))&gt;0.9,IF(ISBLANK(J14),"",TREND(D14:I14,,8,)),GROWTH(D14:I14,,8,)))</f>
      </c>
      <c r="N14" s="78">
        <f>IF(J14=0,"",IF(ABS(PEARSON(D14:I14,$D$7:$I$7))&gt;0.9,IF(ISBLANK(J14),"",TREND(D14:I14,,9,)),GROWTH(D14:I14,,9,)))</f>
      </c>
      <c r="O14" s="78">
        <f>IF(J14=0,"",IF(ABS(PEARSON(D14:I14,$D$7:$I$7))&gt;0.9,IF(ISBLANK(J14),"",TREND(D14:I14,,10,)),GROWTH(D14:I14,,10,)))</f>
      </c>
      <c r="P14" s="78">
        <f>IF(J14=0,"",IF(ABS(PEARSON(D14:I14,$D$7:$I$7))&gt;0.9,IF(ISBLANK(J14),"",TREND(D14:I14,,11,)),GROWTH(D14:I14,,11,)))</f>
      </c>
      <c r="Q14" s="78">
        <f>IF(J14=0,"",IF(ABS(PEARSON(D14:I14,$D$7:$I$7))&gt;0.9,IF(ISBLANK(J14),"",TREND(D14:I14,,12,)),GROWTH(D14:I14,,12,)))</f>
      </c>
      <c r="R14" s="85">
        <f>IF(J14=0,"",ROUND(((K14-INTERCEPT(D14:I14,$D$7:$I$7))/SLOPE(D14:I14,$D$7:$I$7)-6),0))</f>
      </c>
    </row>
    <row r="15" spans="1:18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80"/>
      <c r="N15" s="65"/>
      <c r="O15" s="65"/>
      <c r="P15" s="65"/>
      <c r="Q15" s="65"/>
      <c r="R15" s="65"/>
    </row>
    <row r="16" spans="1:18" ht="12.75">
      <c r="A16" s="65"/>
      <c r="B16" s="68" t="s">
        <v>147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t="32.25" customHeight="1">
      <c r="A17" s="65"/>
      <c r="B17" s="74">
        <v>1</v>
      </c>
      <c r="C17" s="95" t="s">
        <v>152</v>
      </c>
      <c r="D17" s="95"/>
      <c r="E17" s="95"/>
      <c r="F17" s="95"/>
      <c r="G17" s="95"/>
      <c r="H17" s="95"/>
      <c r="I17" s="74"/>
      <c r="J17" s="74"/>
      <c r="K17" s="65"/>
      <c r="L17" s="65"/>
      <c r="M17" s="65"/>
      <c r="N17" s="65"/>
      <c r="O17" s="65"/>
      <c r="P17" s="65"/>
      <c r="Q17" s="65"/>
      <c r="R17" s="65"/>
    </row>
    <row r="18" spans="1:18" ht="21" customHeight="1">
      <c r="A18" s="65"/>
      <c r="B18" s="74">
        <v>2</v>
      </c>
      <c r="C18" s="95" t="s">
        <v>146</v>
      </c>
      <c r="D18" s="95"/>
      <c r="E18" s="95"/>
      <c r="F18" s="95"/>
      <c r="G18" s="95"/>
      <c r="H18" s="95"/>
      <c r="I18" s="95"/>
      <c r="J18" s="95"/>
      <c r="K18" s="65"/>
      <c r="L18" s="65"/>
      <c r="M18" s="65"/>
      <c r="N18" s="65"/>
      <c r="O18" s="65"/>
      <c r="P18" s="65"/>
      <c r="Q18" s="65"/>
      <c r="R18" s="65"/>
    </row>
    <row r="19" spans="1:18" ht="19.5" customHeight="1">
      <c r="A19" s="65"/>
      <c r="B19" s="74">
        <v>3</v>
      </c>
      <c r="C19" s="95" t="s">
        <v>150</v>
      </c>
      <c r="D19" s="95"/>
      <c r="E19" s="95"/>
      <c r="F19" s="95"/>
      <c r="G19" s="95"/>
      <c r="H19" s="95"/>
      <c r="I19" s="95"/>
      <c r="J19" s="95"/>
      <c r="K19" s="65"/>
      <c r="L19" s="65"/>
      <c r="M19" s="65"/>
      <c r="N19" s="65"/>
      <c r="O19" s="65"/>
      <c r="P19" s="65"/>
      <c r="Q19" s="65"/>
      <c r="R19" s="65"/>
    </row>
    <row r="20" spans="1:18" ht="17.25" customHeight="1">
      <c r="A20" s="65"/>
      <c r="B20" s="74">
        <v>4</v>
      </c>
      <c r="C20" s="95" t="s">
        <v>149</v>
      </c>
      <c r="D20" s="95"/>
      <c r="E20" s="95"/>
      <c r="F20" s="95"/>
      <c r="G20" s="95"/>
      <c r="H20" s="95"/>
      <c r="I20" s="95"/>
      <c r="J20" s="95"/>
      <c r="K20" s="65"/>
      <c r="L20" s="65"/>
      <c r="M20" s="65"/>
      <c r="N20" s="65"/>
      <c r="O20" s="65"/>
      <c r="P20" s="65"/>
      <c r="Q20" s="65"/>
      <c r="R20" s="65"/>
    </row>
    <row r="21" spans="1:18" ht="44.25" customHeight="1">
      <c r="A21" s="65"/>
      <c r="B21" s="74">
        <v>5</v>
      </c>
      <c r="C21" s="95" t="s">
        <v>159</v>
      </c>
      <c r="D21" s="95"/>
      <c r="E21" s="95"/>
      <c r="F21" s="95"/>
      <c r="G21" s="95"/>
      <c r="H21" s="95"/>
      <c r="I21" s="95"/>
      <c r="J21" s="95"/>
      <c r="K21" s="65"/>
      <c r="L21" s="65"/>
      <c r="M21" s="65"/>
      <c r="N21" s="65"/>
      <c r="O21" s="65"/>
      <c r="P21" s="65"/>
      <c r="Q21" s="65"/>
      <c r="R21" s="65"/>
    </row>
    <row r="22" spans="1:18" ht="31.5" customHeight="1">
      <c r="A22" s="65"/>
      <c r="B22" s="74">
        <v>6</v>
      </c>
      <c r="C22" s="95" t="s">
        <v>151</v>
      </c>
      <c r="D22" s="95"/>
      <c r="E22" s="95"/>
      <c r="F22" s="95"/>
      <c r="G22" s="95"/>
      <c r="H22" s="95"/>
      <c r="I22" s="95"/>
      <c r="J22" s="95"/>
      <c r="K22" s="65"/>
      <c r="L22" s="65"/>
      <c r="M22" s="65"/>
      <c r="N22" s="65"/>
      <c r="O22" s="65"/>
      <c r="P22" s="65"/>
      <c r="Q22" s="65"/>
      <c r="R22" s="65"/>
    </row>
    <row r="23" spans="1:18" ht="24.75" customHeight="1">
      <c r="A23" s="65"/>
      <c r="B23" s="74">
        <v>7</v>
      </c>
      <c r="C23" s="95" t="s">
        <v>160</v>
      </c>
      <c r="D23" s="95"/>
      <c r="E23" s="95"/>
      <c r="F23" s="95"/>
      <c r="G23" s="95"/>
      <c r="H23" s="95"/>
      <c r="I23" s="95"/>
      <c r="J23" s="95"/>
      <c r="K23" s="65"/>
      <c r="L23" s="65"/>
      <c r="M23" s="65"/>
      <c r="N23" s="65"/>
      <c r="O23" s="65"/>
      <c r="P23" s="65"/>
      <c r="Q23" s="65"/>
      <c r="R23" s="65"/>
    </row>
    <row r="24" spans="1:18" ht="30" customHeight="1">
      <c r="A24" s="65"/>
      <c r="B24" s="74">
        <v>8</v>
      </c>
      <c r="C24" s="95" t="s">
        <v>154</v>
      </c>
      <c r="D24" s="95"/>
      <c r="E24" s="95"/>
      <c r="F24" s="95"/>
      <c r="G24" s="95"/>
      <c r="H24" s="9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.7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5"/>
    </row>
    <row r="30" spans="1:18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2.75">
      <c r="A33" s="65"/>
      <c r="B33" s="72"/>
      <c r="C33" s="75" t="s">
        <v>153</v>
      </c>
      <c r="D33" s="75">
        <v>-6</v>
      </c>
      <c r="E33" s="75">
        <v>-5</v>
      </c>
      <c r="F33" s="75">
        <v>-4</v>
      </c>
      <c r="G33" s="75">
        <v>-3</v>
      </c>
      <c r="H33" s="75">
        <v>-2</v>
      </c>
      <c r="I33" s="75">
        <v>-1</v>
      </c>
      <c r="J33" s="75">
        <v>0</v>
      </c>
      <c r="K33" s="75">
        <v>1</v>
      </c>
      <c r="L33" s="75">
        <v>2</v>
      </c>
      <c r="M33" s="75">
        <v>3</v>
      </c>
      <c r="N33" s="75">
        <v>4</v>
      </c>
      <c r="O33" s="75">
        <v>5</v>
      </c>
      <c r="P33" s="75"/>
      <c r="Q33" s="76"/>
      <c r="R33" s="65"/>
    </row>
    <row r="34" spans="1:18" ht="12.75">
      <c r="A34" s="65"/>
      <c r="B34" s="72"/>
      <c r="C34" s="72" t="str">
        <f>C10</f>
        <v>Average cost per order</v>
      </c>
      <c r="D34" s="72">
        <f aca="true" t="shared" si="0" ref="D34:I34">D10</f>
        <v>500</v>
      </c>
      <c r="E34" s="72">
        <f t="shared" si="0"/>
        <v>450</v>
      </c>
      <c r="F34" s="72">
        <f t="shared" si="0"/>
        <v>430</v>
      </c>
      <c r="G34" s="72">
        <f t="shared" si="0"/>
        <v>420</v>
      </c>
      <c r="H34" s="72">
        <f t="shared" si="0"/>
        <v>415</v>
      </c>
      <c r="I34" s="72">
        <f t="shared" si="0"/>
        <v>410</v>
      </c>
      <c r="J34" s="73">
        <f aca="true" t="shared" si="1" ref="J34:O38">L10</f>
        <v>384.84961297068884</v>
      </c>
      <c r="K34" s="73">
        <f t="shared" si="1"/>
        <v>371.2553136690054</v>
      </c>
      <c r="L34" s="73">
        <f t="shared" si="1"/>
        <v>358.1412148593459</v>
      </c>
      <c r="M34" s="73">
        <f t="shared" si="1"/>
        <v>345.4903540997762</v>
      </c>
      <c r="N34" s="73">
        <f t="shared" si="1"/>
        <v>333.2863681240006</v>
      </c>
      <c r="O34" s="73">
        <f t="shared" si="1"/>
        <v>321.5134716762814</v>
      </c>
      <c r="P34" s="72"/>
      <c r="Q34" s="65"/>
      <c r="R34" s="65"/>
    </row>
    <row r="35" spans="1:18" ht="12.75">
      <c r="A35" s="65"/>
      <c r="B35" s="72"/>
      <c r="C35" s="72" t="str">
        <f>C11</f>
        <v>Average Yield per order</v>
      </c>
      <c r="D35" s="72">
        <f aca="true" t="shared" si="2" ref="D35:I36">D11</f>
        <v>650</v>
      </c>
      <c r="E35" s="72">
        <f t="shared" si="2"/>
        <v>645</v>
      </c>
      <c r="F35" s="72">
        <f t="shared" si="2"/>
        <v>655</v>
      </c>
      <c r="G35" s="72">
        <f t="shared" si="2"/>
        <v>658</v>
      </c>
      <c r="H35" s="72">
        <f t="shared" si="2"/>
        <v>662</v>
      </c>
      <c r="I35" s="72">
        <f t="shared" si="2"/>
        <v>665</v>
      </c>
      <c r="J35" s="73">
        <f t="shared" si="1"/>
        <v>668.7333333333333</v>
      </c>
      <c r="K35" s="73">
        <f t="shared" si="1"/>
        <v>672.4190476190477</v>
      </c>
      <c r="L35" s="73">
        <f t="shared" si="1"/>
        <v>676.104761904762</v>
      </c>
      <c r="M35" s="73">
        <f t="shared" si="1"/>
        <v>679.7904761904763</v>
      </c>
      <c r="N35" s="73">
        <f t="shared" si="1"/>
        <v>683.4761904761906</v>
      </c>
      <c r="O35" s="73">
        <f t="shared" si="1"/>
        <v>687.1619047619048</v>
      </c>
      <c r="P35" s="72"/>
      <c r="Q35" s="65"/>
      <c r="R35" s="65"/>
    </row>
    <row r="36" spans="1:18" ht="12.75">
      <c r="A36" s="65"/>
      <c r="B36" s="72"/>
      <c r="C36" s="72" t="str">
        <f>C12</f>
        <v>Metric 3</v>
      </c>
      <c r="D36" s="72">
        <f t="shared" si="2"/>
        <v>0</v>
      </c>
      <c r="E36" s="72">
        <f t="shared" si="2"/>
        <v>0</v>
      </c>
      <c r="F36" s="72">
        <f t="shared" si="2"/>
        <v>0</v>
      </c>
      <c r="G36" s="72">
        <f t="shared" si="2"/>
        <v>0</v>
      </c>
      <c r="H36" s="72">
        <f t="shared" si="2"/>
        <v>0</v>
      </c>
      <c r="I36" s="72">
        <f t="shared" si="2"/>
        <v>0</v>
      </c>
      <c r="J36" s="73">
        <f t="shared" si="1"/>
      </c>
      <c r="K36" s="73">
        <f t="shared" si="1"/>
      </c>
      <c r="L36" s="73">
        <f t="shared" si="1"/>
      </c>
      <c r="M36" s="73">
        <f t="shared" si="1"/>
      </c>
      <c r="N36" s="73">
        <f t="shared" si="1"/>
      </c>
      <c r="O36" s="73">
        <f t="shared" si="1"/>
      </c>
      <c r="P36" s="72"/>
      <c r="Q36" s="65"/>
      <c r="R36" s="65"/>
    </row>
    <row r="37" spans="1:18" ht="12.75">
      <c r="A37" s="65"/>
      <c r="B37" s="72"/>
      <c r="C37" s="72" t="str">
        <f aca="true" t="shared" si="3" ref="C37:I37">C13</f>
        <v>Metric 4</v>
      </c>
      <c r="D37" s="72">
        <f t="shared" si="3"/>
        <v>0</v>
      </c>
      <c r="E37" s="72">
        <f t="shared" si="3"/>
        <v>0</v>
      </c>
      <c r="F37" s="72">
        <f t="shared" si="3"/>
        <v>0</v>
      </c>
      <c r="G37" s="72">
        <f t="shared" si="3"/>
        <v>0</v>
      </c>
      <c r="H37" s="72">
        <f t="shared" si="3"/>
        <v>0</v>
      </c>
      <c r="I37" s="72">
        <f t="shared" si="3"/>
        <v>0</v>
      </c>
      <c r="J37" s="73">
        <f t="shared" si="1"/>
      </c>
      <c r="K37" s="73">
        <f t="shared" si="1"/>
      </c>
      <c r="L37" s="73">
        <f t="shared" si="1"/>
      </c>
      <c r="M37" s="73">
        <f t="shared" si="1"/>
      </c>
      <c r="N37" s="73">
        <f t="shared" si="1"/>
      </c>
      <c r="O37" s="73">
        <f t="shared" si="1"/>
      </c>
      <c r="P37" s="72"/>
      <c r="Q37" s="65"/>
      <c r="R37" s="65"/>
    </row>
    <row r="38" spans="1:18" ht="12.75">
      <c r="A38" s="65"/>
      <c r="B38" s="72"/>
      <c r="C38" s="72" t="str">
        <f aca="true" t="shared" si="4" ref="C38:I38">C14</f>
        <v>Metric 5</v>
      </c>
      <c r="D38" s="72">
        <f t="shared" si="4"/>
        <v>0</v>
      </c>
      <c r="E38" s="72">
        <f t="shared" si="4"/>
        <v>0</v>
      </c>
      <c r="F38" s="72">
        <f t="shared" si="4"/>
        <v>0</v>
      </c>
      <c r="G38" s="72">
        <f t="shared" si="4"/>
        <v>0</v>
      </c>
      <c r="H38" s="72">
        <f t="shared" si="4"/>
        <v>0</v>
      </c>
      <c r="I38" s="72">
        <f t="shared" si="4"/>
        <v>0</v>
      </c>
      <c r="J38" s="73">
        <f t="shared" si="1"/>
      </c>
      <c r="K38" s="73">
        <f t="shared" si="1"/>
      </c>
      <c r="L38" s="73">
        <f t="shared" si="1"/>
      </c>
      <c r="M38" s="73">
        <f t="shared" si="1"/>
      </c>
      <c r="N38" s="73">
        <f t="shared" si="1"/>
      </c>
      <c r="O38" s="73">
        <f t="shared" si="1"/>
      </c>
      <c r="P38" s="72"/>
      <c r="Q38" s="65"/>
      <c r="R38" s="65"/>
    </row>
    <row r="39" spans="1:18" ht="12.75">
      <c r="A39" s="65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65"/>
      <c r="R39" s="65"/>
    </row>
    <row r="40" spans="1:18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7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9" ht="12.75">
      <c r="C49">
        <f>SLOPE(D11:I11,D7:I7)</f>
        <v>3.6857142857142855</v>
      </c>
    </row>
  </sheetData>
  <sheetProtection/>
  <mergeCells count="16">
    <mergeCell ref="C23:H23"/>
    <mergeCell ref="I23:J23"/>
    <mergeCell ref="D8:I8"/>
    <mergeCell ref="L8:Q8"/>
    <mergeCell ref="C21:H21"/>
    <mergeCell ref="I21:J21"/>
    <mergeCell ref="C24:H24"/>
    <mergeCell ref="C17:H17"/>
    <mergeCell ref="C18:H18"/>
    <mergeCell ref="I18:J18"/>
    <mergeCell ref="C19:H19"/>
    <mergeCell ref="I19:J19"/>
    <mergeCell ref="C20:H20"/>
    <mergeCell ref="I20:J20"/>
    <mergeCell ref="C22:H22"/>
    <mergeCell ref="I22:J2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.8515625" style="27" customWidth="1"/>
    <col min="2" max="2" width="38.28125" style="27" customWidth="1"/>
    <col min="3" max="3" width="11.8515625" style="27" customWidth="1"/>
    <col min="4" max="4" width="7.140625" style="27" customWidth="1"/>
    <col min="5" max="16384" width="8.8515625" style="27" customWidth="1"/>
  </cols>
  <sheetData>
    <row r="3" ht="12.75">
      <c r="B3" s="26"/>
    </row>
    <row r="4" spans="1:13" ht="12.75">
      <c r="A4" s="38"/>
      <c r="B4" s="38"/>
      <c r="C4" s="40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3"/>
      <c r="B5" s="33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42" t="s">
        <v>49</v>
      </c>
      <c r="C6" s="31"/>
      <c r="D6" s="33"/>
      <c r="E6" s="46"/>
      <c r="F6" s="33"/>
      <c r="G6" s="33"/>
      <c r="H6" s="33"/>
      <c r="I6" s="33"/>
      <c r="J6" s="33"/>
      <c r="K6" s="33"/>
      <c r="L6" s="33"/>
      <c r="M6" s="33"/>
    </row>
    <row r="7" spans="1:13" ht="12.75">
      <c r="A7" s="33"/>
      <c r="B7" s="33"/>
      <c r="C7" s="31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5" ht="12.75">
      <c r="B8" s="33"/>
      <c r="C8" s="31"/>
      <c r="E8" s="33"/>
    </row>
    <row r="9" spans="1:5" ht="12.75">
      <c r="A9" s="33"/>
      <c r="B9" s="97" t="s">
        <v>47</v>
      </c>
      <c r="C9" s="98"/>
      <c r="D9" s="54" t="s">
        <v>93</v>
      </c>
      <c r="E9" s="33"/>
    </row>
    <row r="10" spans="2:5" ht="12.75">
      <c r="B10" s="28" t="s">
        <v>90</v>
      </c>
      <c r="C10" s="51">
        <v>30000</v>
      </c>
      <c r="D10" s="27" t="s">
        <v>94</v>
      </c>
      <c r="E10" s="33"/>
    </row>
    <row r="11" spans="2:5" ht="12.75">
      <c r="B11" s="32" t="s">
        <v>91</v>
      </c>
      <c r="C11" s="51">
        <v>68000</v>
      </c>
      <c r="D11" s="27" t="s">
        <v>95</v>
      </c>
      <c r="E11" s="33"/>
    </row>
    <row r="12" spans="2:5" ht="12.75">
      <c r="B12" s="32" t="s">
        <v>56</v>
      </c>
      <c r="C12" s="44">
        <v>15750</v>
      </c>
      <c r="D12" s="27" t="s">
        <v>96</v>
      </c>
      <c r="E12" s="33"/>
    </row>
    <row r="13" spans="2:5" ht="12.75">
      <c r="B13" s="32" t="s">
        <v>50</v>
      </c>
      <c r="C13" s="44">
        <v>3000</v>
      </c>
      <c r="D13" s="27" t="s">
        <v>97</v>
      </c>
      <c r="E13" s="33"/>
    </row>
    <row r="14" spans="2:5" ht="12.75">
      <c r="B14" s="32" t="s">
        <v>54</v>
      </c>
      <c r="C14" s="44">
        <v>900</v>
      </c>
      <c r="D14" s="27" t="s">
        <v>98</v>
      </c>
      <c r="E14" s="33"/>
    </row>
    <row r="15" spans="2:5" ht="12.75">
      <c r="B15" s="36" t="s">
        <v>52</v>
      </c>
      <c r="C15" s="44">
        <v>9</v>
      </c>
      <c r="D15" s="27" t="s">
        <v>103</v>
      </c>
      <c r="E15" s="33"/>
    </row>
    <row r="16" spans="2:5" ht="12.75">
      <c r="B16" s="37" t="s">
        <v>92</v>
      </c>
      <c r="C16" s="44">
        <v>211</v>
      </c>
      <c r="D16" s="27" t="s">
        <v>113</v>
      </c>
      <c r="E16" s="33"/>
    </row>
    <row r="17" spans="2:5" ht="12.75">
      <c r="B17" s="37" t="s">
        <v>105</v>
      </c>
      <c r="C17" s="53">
        <v>0.193</v>
      </c>
      <c r="D17" s="27" t="s">
        <v>106</v>
      </c>
      <c r="E17" s="33"/>
    </row>
    <row r="18" spans="3:5" ht="12.75">
      <c r="C18" s="31"/>
      <c r="E18" s="33"/>
    </row>
    <row r="19" spans="2:5" ht="12.75">
      <c r="B19" s="97" t="s">
        <v>46</v>
      </c>
      <c r="C19" s="98"/>
      <c r="E19" s="33"/>
    </row>
    <row r="20" spans="2:5" ht="12.75">
      <c r="B20" s="32" t="s">
        <v>55</v>
      </c>
      <c r="C20" s="55">
        <f>C13-C14</f>
        <v>2100</v>
      </c>
      <c r="D20" s="27" t="s">
        <v>99</v>
      </c>
      <c r="E20" s="33"/>
    </row>
    <row r="21" spans="1:5" ht="12.75">
      <c r="A21" s="33"/>
      <c r="B21" s="36" t="s">
        <v>51</v>
      </c>
      <c r="C21" s="29">
        <f>IF(C12&lt;&gt;0,C11/C12,0)</f>
        <v>4.317460317460317</v>
      </c>
      <c r="D21" s="27" t="s">
        <v>100</v>
      </c>
      <c r="E21" s="33"/>
    </row>
    <row r="22" spans="1:8" ht="12.75">
      <c r="A22" s="33"/>
      <c r="B22" s="36" t="s">
        <v>57</v>
      </c>
      <c r="C22" s="29">
        <f>IF(C13&lt;&gt;0,C11/C13,0)</f>
        <v>22.666666666666668</v>
      </c>
      <c r="D22" s="27" t="s">
        <v>101</v>
      </c>
      <c r="E22" s="39"/>
      <c r="F22" s="39"/>
      <c r="G22" s="39"/>
      <c r="H22" s="33"/>
    </row>
    <row r="23" spans="1:8" ht="12.75">
      <c r="A23" s="33"/>
      <c r="B23" s="36" t="s">
        <v>53</v>
      </c>
      <c r="C23" s="29">
        <f>IF(C13&lt;&gt;0,C10/C13,0)</f>
        <v>10</v>
      </c>
      <c r="D23" s="27" t="s">
        <v>102</v>
      </c>
      <c r="E23" s="39"/>
      <c r="F23" s="39"/>
      <c r="G23" s="39"/>
      <c r="H23" s="33"/>
    </row>
    <row r="24" spans="1:8" ht="12.75">
      <c r="A24" s="33"/>
      <c r="B24" s="36" t="s">
        <v>58</v>
      </c>
      <c r="C24" s="29">
        <f>IF(C13&lt;&gt;0,(C11-C10)/C13,0)</f>
        <v>12.666666666666666</v>
      </c>
      <c r="D24" s="27" t="s">
        <v>100</v>
      </c>
      <c r="E24" s="39"/>
      <c r="F24" s="39"/>
      <c r="G24" s="39"/>
      <c r="H24" s="33"/>
    </row>
    <row r="25" spans="1:13" ht="12.75">
      <c r="A25" s="5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5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5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5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5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.75">
      <c r="A31" s="5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ht="12.75">
      <c r="A32" s="30"/>
    </row>
    <row r="33" ht="12.75">
      <c r="B33" s="27" t="s">
        <v>48</v>
      </c>
    </row>
  </sheetData>
  <sheetProtection/>
  <mergeCells count="2">
    <mergeCell ref="B9:C9"/>
    <mergeCell ref="B19:C1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.8515625" style="27" customWidth="1"/>
    <col min="2" max="2" width="39.57421875" style="27" customWidth="1"/>
    <col min="3" max="3" width="11.8515625" style="27" customWidth="1"/>
    <col min="4" max="4" width="7.140625" style="27" customWidth="1"/>
    <col min="5" max="16384" width="8.8515625" style="27" customWidth="1"/>
  </cols>
  <sheetData>
    <row r="3" ht="12.75">
      <c r="B3" s="26"/>
    </row>
    <row r="4" spans="1:13" ht="12.75">
      <c r="A4" s="38"/>
      <c r="B4" s="38"/>
      <c r="C4" s="40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3"/>
      <c r="B5" s="33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42" t="s">
        <v>59</v>
      </c>
      <c r="C6" s="31"/>
      <c r="D6" s="33"/>
      <c r="E6" s="46"/>
      <c r="F6" s="33"/>
      <c r="G6" s="33"/>
      <c r="H6" s="33"/>
      <c r="I6" s="33"/>
      <c r="J6" s="33"/>
      <c r="K6" s="33"/>
      <c r="L6" s="33"/>
      <c r="M6" s="33"/>
    </row>
    <row r="7" spans="1:13" ht="12.75">
      <c r="A7" s="33"/>
      <c r="B7" s="33"/>
      <c r="C7" s="31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3" ht="12.75">
      <c r="B8" s="33"/>
      <c r="C8" s="31"/>
    </row>
    <row r="9" spans="1:4" ht="12.75">
      <c r="A9" s="33"/>
      <c r="B9" s="34" t="s">
        <v>47</v>
      </c>
      <c r="C9" s="35"/>
      <c r="D9" s="54" t="s">
        <v>93</v>
      </c>
    </row>
    <row r="10" spans="2:4" ht="12.75">
      <c r="B10" s="28" t="s">
        <v>44</v>
      </c>
      <c r="C10" s="51">
        <v>87211</v>
      </c>
      <c r="D10" s="27" t="s">
        <v>94</v>
      </c>
    </row>
    <row r="11" spans="2:4" ht="12.75">
      <c r="B11" s="32" t="s">
        <v>45</v>
      </c>
      <c r="C11" s="51">
        <v>118350</v>
      </c>
      <c r="D11" s="27" t="s">
        <v>95</v>
      </c>
    </row>
    <row r="12" spans="2:4" ht="12.75">
      <c r="B12" s="32" t="s">
        <v>60</v>
      </c>
      <c r="C12" s="44">
        <v>750</v>
      </c>
      <c r="D12" s="27" t="s">
        <v>107</v>
      </c>
    </row>
    <row r="13" spans="2:4" ht="12.75">
      <c r="B13" s="32" t="s">
        <v>62</v>
      </c>
      <c r="C13" s="44">
        <v>687</v>
      </c>
      <c r="D13" s="27" t="s">
        <v>108</v>
      </c>
    </row>
    <row r="14" spans="2:4" ht="12.75">
      <c r="B14" s="32" t="s">
        <v>63</v>
      </c>
      <c r="C14" s="44">
        <v>22421</v>
      </c>
      <c r="D14" s="27" t="s">
        <v>109</v>
      </c>
    </row>
    <row r="15" spans="2:4" ht="12.75">
      <c r="B15" s="37" t="s">
        <v>92</v>
      </c>
      <c r="C15" s="44">
        <v>125</v>
      </c>
      <c r="D15" s="27" t="s">
        <v>104</v>
      </c>
    </row>
    <row r="16" spans="2:4" ht="12.75">
      <c r="B16" s="37" t="s">
        <v>105</v>
      </c>
      <c r="C16" s="53">
        <v>0.193</v>
      </c>
      <c r="D16" s="27" t="s">
        <v>106</v>
      </c>
    </row>
    <row r="17" ht="12.75">
      <c r="C17" s="31"/>
    </row>
    <row r="18" spans="2:3" ht="12.75">
      <c r="B18" s="34" t="s">
        <v>46</v>
      </c>
      <c r="C18" s="35"/>
    </row>
    <row r="19" spans="2:3" ht="12.75">
      <c r="B19" s="32" t="s">
        <v>66</v>
      </c>
      <c r="C19" s="47">
        <f>C11-C10</f>
        <v>31139</v>
      </c>
    </row>
    <row r="20" spans="2:3" ht="12.75">
      <c r="B20" s="32" t="s">
        <v>67</v>
      </c>
      <c r="C20" s="47">
        <f>IF(C12&lt;&gt;0,C19/C12,0)</f>
        <v>41.51866666666667</v>
      </c>
    </row>
    <row r="21" spans="1:4" ht="12.75">
      <c r="A21" s="33"/>
      <c r="B21" s="32" t="s">
        <v>61</v>
      </c>
      <c r="C21" s="47">
        <f>IF(C12&lt;&gt;0,C11/C12,0)</f>
        <v>157.8</v>
      </c>
      <c r="D21" s="27" t="s">
        <v>110</v>
      </c>
    </row>
    <row r="22" spans="1:4" ht="12.75">
      <c r="A22" s="33"/>
      <c r="B22" s="36" t="s">
        <v>65</v>
      </c>
      <c r="C22" s="47">
        <f>IF(C14&lt;&gt;0,C10/C12,0)</f>
        <v>116.28133333333334</v>
      </c>
      <c r="D22" s="27" t="s">
        <v>111</v>
      </c>
    </row>
    <row r="23" spans="1:8" ht="12.75">
      <c r="A23" s="33"/>
      <c r="B23" s="32" t="s">
        <v>64</v>
      </c>
      <c r="C23" s="48">
        <f>IF(C14&lt;&gt;0,C12/C14,0)</f>
        <v>0.03345078274831631</v>
      </c>
      <c r="D23" s="27" t="s">
        <v>112</v>
      </c>
      <c r="E23" s="39"/>
      <c r="F23" s="39"/>
      <c r="G23" s="39"/>
      <c r="H23" s="33"/>
    </row>
    <row r="24" spans="1:8" ht="12.75">
      <c r="A24" s="33"/>
      <c r="B24" s="36"/>
      <c r="C24" s="47"/>
      <c r="E24" s="39"/>
      <c r="F24" s="39"/>
      <c r="G24" s="39"/>
      <c r="H24" s="33"/>
    </row>
    <row r="25" spans="1:3" ht="12.75">
      <c r="A25" s="30"/>
      <c r="B25" s="37"/>
      <c r="C25" s="44"/>
    </row>
    <row r="28" ht="12.75">
      <c r="A28" s="30"/>
    </row>
    <row r="29" spans="1:13" ht="12.75">
      <c r="A29" s="4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2" ht="12.75">
      <c r="B32" s="27" t="s">
        <v>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3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.8515625" style="27" customWidth="1"/>
    <col min="2" max="2" width="35.8515625" style="27" customWidth="1"/>
    <col min="3" max="3" width="11.8515625" style="27" customWidth="1"/>
    <col min="4" max="4" width="7.140625" style="27" customWidth="1"/>
    <col min="5" max="16384" width="8.8515625" style="27" customWidth="1"/>
  </cols>
  <sheetData>
    <row r="3" ht="12.75">
      <c r="B3" s="26"/>
    </row>
    <row r="4" spans="1:13" ht="12.75">
      <c r="A4" s="38"/>
      <c r="B4" s="38"/>
      <c r="C4" s="40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3"/>
      <c r="B5" s="33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42" t="s">
        <v>68</v>
      </c>
      <c r="C6" s="31"/>
      <c r="D6" s="33"/>
      <c r="E6" s="46"/>
      <c r="F6" s="33"/>
      <c r="G6" s="33"/>
      <c r="H6" s="33"/>
      <c r="I6" s="33"/>
      <c r="J6" s="33"/>
      <c r="K6" s="33"/>
      <c r="L6" s="33"/>
      <c r="M6" s="33"/>
    </row>
    <row r="7" spans="1:13" ht="12.75">
      <c r="A7" s="33"/>
      <c r="B7" s="33"/>
      <c r="C7" s="31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3" ht="12.75">
      <c r="B8" s="33"/>
      <c r="C8" s="31"/>
    </row>
    <row r="9" spans="1:3" ht="12.75">
      <c r="A9" s="33"/>
      <c r="B9" s="34" t="s">
        <v>47</v>
      </c>
      <c r="C9" s="35"/>
    </row>
    <row r="10" spans="2:4" ht="12.75">
      <c r="B10" s="28" t="s">
        <v>44</v>
      </c>
      <c r="C10" s="45">
        <v>12100</v>
      </c>
      <c r="D10" s="27" t="s">
        <v>94</v>
      </c>
    </row>
    <row r="11" spans="2:4" ht="12.75">
      <c r="B11" s="32" t="s">
        <v>45</v>
      </c>
      <c r="C11" s="45">
        <v>19350</v>
      </c>
      <c r="D11" s="27" t="s">
        <v>95</v>
      </c>
    </row>
    <row r="12" spans="2:4" ht="12.75">
      <c r="B12" s="32" t="s">
        <v>114</v>
      </c>
      <c r="C12" s="44">
        <v>25</v>
      </c>
      <c r="D12" s="27" t="s">
        <v>121</v>
      </c>
    </row>
    <row r="13" spans="2:4" ht="12.75">
      <c r="B13" s="32" t="s">
        <v>115</v>
      </c>
      <c r="C13" s="44">
        <v>3</v>
      </c>
      <c r="D13" s="27" t="s">
        <v>122</v>
      </c>
    </row>
    <row r="14" spans="2:4" ht="12.75">
      <c r="B14" s="32" t="s">
        <v>123</v>
      </c>
      <c r="C14" s="44">
        <v>19</v>
      </c>
      <c r="D14" s="27" t="s">
        <v>120</v>
      </c>
    </row>
    <row r="15" spans="2:3" ht="12.75">
      <c r="B15" s="36"/>
      <c r="C15" s="44"/>
    </row>
    <row r="16" spans="2:3" ht="12.75">
      <c r="B16" s="32"/>
      <c r="C16" s="43"/>
    </row>
    <row r="17" ht="12.75">
      <c r="C17" s="31"/>
    </row>
    <row r="18" spans="2:3" ht="12.75">
      <c r="B18" s="34" t="s">
        <v>46</v>
      </c>
      <c r="C18" s="35"/>
    </row>
    <row r="19" spans="2:3" ht="12.75">
      <c r="B19" s="32" t="s">
        <v>66</v>
      </c>
      <c r="C19" s="47">
        <f>C11-C10</f>
        <v>7250</v>
      </c>
    </row>
    <row r="20" spans="2:3" ht="12.75">
      <c r="B20" s="32" t="s">
        <v>117</v>
      </c>
      <c r="C20" s="47">
        <f>IF(C12&lt;&gt;0,C19/C12,0)</f>
        <v>290</v>
      </c>
    </row>
    <row r="21" spans="1:3" ht="12.75">
      <c r="A21" s="33"/>
      <c r="B21" s="32" t="s">
        <v>118</v>
      </c>
      <c r="C21" s="47">
        <f>IF(C12&lt;&gt;0,C11/C12,0)</f>
        <v>774</v>
      </c>
    </row>
    <row r="22" spans="1:3" ht="12.75">
      <c r="A22" s="33"/>
      <c r="B22" s="36" t="s">
        <v>119</v>
      </c>
      <c r="C22" s="47">
        <f>IF(C12&lt;&gt;0,C10/C12,0)</f>
        <v>484</v>
      </c>
    </row>
    <row r="23" spans="1:8" ht="12.75">
      <c r="A23" s="33"/>
      <c r="B23" s="32" t="s">
        <v>116</v>
      </c>
      <c r="C23" s="48">
        <f>IF(C12&lt;&gt;0,C13/C12,0)</f>
        <v>0.12</v>
      </c>
      <c r="E23" s="39"/>
      <c r="F23" s="39"/>
      <c r="G23" s="39"/>
      <c r="H23" s="33"/>
    </row>
    <row r="24" spans="1:8" ht="12.75">
      <c r="A24" s="33"/>
      <c r="B24" s="36"/>
      <c r="C24" s="47"/>
      <c r="E24" s="39"/>
      <c r="F24" s="39"/>
      <c r="G24" s="39"/>
      <c r="H24" s="33"/>
    </row>
    <row r="25" spans="1:3" ht="12.75">
      <c r="A25" s="30"/>
      <c r="B25" s="37"/>
      <c r="C25" s="44"/>
    </row>
    <row r="27" ht="12.75">
      <c r="A27" s="30"/>
    </row>
    <row r="29" spans="1:13" ht="12.75">
      <c r="A29" s="4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1" ht="12.75">
      <c r="B31" s="27" t="s">
        <v>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1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2" width="3.8515625" style="65" customWidth="1"/>
    <col min="3" max="6" width="9.140625" style="65" customWidth="1"/>
    <col min="7" max="7" width="3.421875" style="65" customWidth="1"/>
    <col min="8" max="8" width="11.00390625" style="65" customWidth="1"/>
    <col min="9" max="9" width="12.7109375" style="65" customWidth="1"/>
    <col min="10" max="10" width="11.00390625" style="65" customWidth="1"/>
    <col min="11" max="11" width="10.8515625" style="65" customWidth="1"/>
    <col min="12" max="16384" width="9.140625" style="65" customWidth="1"/>
  </cols>
  <sheetData>
    <row r="3" spans="3:11" ht="16.5" customHeight="1">
      <c r="C3" s="99" t="s">
        <v>72</v>
      </c>
      <c r="D3" s="99"/>
      <c r="E3" s="99"/>
      <c r="F3" s="99"/>
      <c r="G3" s="99"/>
      <c r="H3" s="99"/>
      <c r="I3" s="99"/>
      <c r="J3" s="99"/>
      <c r="K3" s="99"/>
    </row>
    <row r="4" spans="3:11" ht="30.75" customHeight="1">
      <c r="C4" s="95" t="s">
        <v>73</v>
      </c>
      <c r="D4" s="95"/>
      <c r="E4" s="95"/>
      <c r="F4" s="95"/>
      <c r="G4" s="95"/>
      <c r="H4" s="95"/>
      <c r="I4" s="95"/>
      <c r="J4" s="95"/>
      <c r="K4" s="95"/>
    </row>
    <row r="5" spans="3:11" ht="30.75" customHeight="1">
      <c r="C5" s="95" t="s">
        <v>74</v>
      </c>
      <c r="D5" s="95"/>
      <c r="E5" s="95"/>
      <c r="F5" s="95"/>
      <c r="G5" s="95"/>
      <c r="H5" s="95"/>
      <c r="I5" s="95"/>
      <c r="J5" s="95"/>
      <c r="K5" s="95"/>
    </row>
    <row r="6" spans="3:11" ht="30.75" customHeight="1">
      <c r="C6" s="95" t="s">
        <v>75</v>
      </c>
      <c r="D6" s="95"/>
      <c r="E6" s="95"/>
      <c r="F6" s="95"/>
      <c r="G6" s="95"/>
      <c r="H6" s="95"/>
      <c r="I6" s="95"/>
      <c r="J6" s="95"/>
      <c r="K6" s="95"/>
    </row>
    <row r="7" spans="3:11" ht="30.75" customHeight="1">
      <c r="C7" s="95" t="s">
        <v>76</v>
      </c>
      <c r="D7" s="95"/>
      <c r="E7" s="95"/>
      <c r="F7" s="95"/>
      <c r="G7" s="95"/>
      <c r="H7" s="95"/>
      <c r="I7" s="95"/>
      <c r="J7" s="95"/>
      <c r="K7" s="95"/>
    </row>
    <row r="10" ht="12.75">
      <c r="C10" s="68" t="s">
        <v>77</v>
      </c>
    </row>
    <row r="12" spans="3:11" ht="12.75">
      <c r="C12" s="100" t="s">
        <v>83</v>
      </c>
      <c r="D12" s="100"/>
      <c r="E12" s="100"/>
      <c r="F12" s="100"/>
      <c r="G12" s="79"/>
      <c r="H12" s="100" t="s">
        <v>84</v>
      </c>
      <c r="I12" s="100"/>
      <c r="J12" s="100"/>
      <c r="K12" s="100"/>
    </row>
    <row r="13" spans="3:11" ht="12.75">
      <c r="C13" s="99" t="s">
        <v>79</v>
      </c>
      <c r="D13" s="99"/>
      <c r="E13" s="99"/>
      <c r="F13" s="99"/>
      <c r="G13" s="79"/>
      <c r="H13" s="99" t="s">
        <v>85</v>
      </c>
      <c r="I13" s="99"/>
      <c r="J13" s="99"/>
      <c r="K13" s="99"/>
    </row>
    <row r="14" spans="3:11" ht="12.75">
      <c r="C14" s="99" t="s">
        <v>78</v>
      </c>
      <c r="D14" s="99"/>
      <c r="E14" s="99"/>
      <c r="F14" s="99"/>
      <c r="G14" s="79"/>
      <c r="H14" s="99" t="s">
        <v>86</v>
      </c>
      <c r="I14" s="99"/>
      <c r="J14" s="99"/>
      <c r="K14" s="99"/>
    </row>
    <row r="15" spans="3:11" ht="30" customHeight="1">
      <c r="C15" s="99" t="s">
        <v>80</v>
      </c>
      <c r="D15" s="99"/>
      <c r="E15" s="99"/>
      <c r="F15" s="99"/>
      <c r="G15" s="79"/>
      <c r="H15" s="95" t="s">
        <v>87</v>
      </c>
      <c r="I15" s="95"/>
      <c r="J15" s="95"/>
      <c r="K15" s="95"/>
    </row>
    <row r="16" spans="3:11" ht="12.75">
      <c r="C16" s="99" t="s">
        <v>81</v>
      </c>
      <c r="D16" s="99"/>
      <c r="E16" s="99"/>
      <c r="F16" s="99"/>
      <c r="G16" s="79"/>
      <c r="H16" s="99" t="s">
        <v>88</v>
      </c>
      <c r="I16" s="99"/>
      <c r="J16" s="99"/>
      <c r="K16" s="99"/>
    </row>
    <row r="17" spans="3:11" ht="25.5" customHeight="1">
      <c r="C17" s="99" t="s">
        <v>82</v>
      </c>
      <c r="D17" s="99"/>
      <c r="E17" s="99"/>
      <c r="F17" s="99"/>
      <c r="G17" s="79"/>
      <c r="H17" s="95" t="s">
        <v>89</v>
      </c>
      <c r="I17" s="95"/>
      <c r="J17" s="95"/>
      <c r="K17" s="95"/>
    </row>
  </sheetData>
  <sheetProtection/>
  <mergeCells count="17">
    <mergeCell ref="C14:F14"/>
    <mergeCell ref="C15:F15"/>
    <mergeCell ref="C16:F16"/>
    <mergeCell ref="C17:F17"/>
    <mergeCell ref="H12:K12"/>
    <mergeCell ref="H13:K13"/>
    <mergeCell ref="H14:K14"/>
    <mergeCell ref="H15:K15"/>
    <mergeCell ref="H16:K16"/>
    <mergeCell ref="H17:K17"/>
    <mergeCell ref="C3:K3"/>
    <mergeCell ref="C4:K4"/>
    <mergeCell ref="C5:K5"/>
    <mergeCell ref="C6:K6"/>
    <mergeCell ref="C7:K7"/>
    <mergeCell ref="C13:F13"/>
    <mergeCell ref="C12:F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F72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38.00390625" style="0" customWidth="1"/>
    <col min="4" max="4" width="13.140625" style="0" customWidth="1"/>
  </cols>
  <sheetData>
    <row r="2" ht="12.75">
      <c r="C2" t="s">
        <v>36</v>
      </c>
    </row>
    <row r="3" ht="12.75">
      <c r="C3" t="s">
        <v>37</v>
      </c>
    </row>
    <row r="6" ht="12.75">
      <c r="C6" s="3" t="s">
        <v>71</v>
      </c>
    </row>
    <row r="9" spans="3:4" ht="12.75">
      <c r="C9" s="3" t="s">
        <v>35</v>
      </c>
      <c r="D9" s="13" t="s">
        <v>8</v>
      </c>
    </row>
    <row r="10" ht="12.75">
      <c r="C10" s="1" t="s">
        <v>1</v>
      </c>
    </row>
    <row r="11" ht="12.75">
      <c r="C11" s="1"/>
    </row>
    <row r="12" ht="12.75">
      <c r="C12" s="1"/>
    </row>
    <row r="13" ht="12.75">
      <c r="C13" s="1"/>
    </row>
    <row r="14" ht="13.5">
      <c r="C14" s="14" t="s">
        <v>7</v>
      </c>
    </row>
    <row r="15" spans="3:6" ht="12.75">
      <c r="C15" s="49" t="s">
        <v>69</v>
      </c>
      <c r="D15" s="15">
        <v>0</v>
      </c>
      <c r="F15" s="24">
        <f>D15</f>
        <v>0</v>
      </c>
    </row>
    <row r="16" spans="3:4" ht="12.75">
      <c r="C16" s="16" t="str">
        <f>"Number of "&amp;D9&amp;"s ("&amp;D9&amp;"s/mo):"</f>
        <v>Number of visitors (visitors/mo):</v>
      </c>
      <c r="D16" s="15">
        <v>0</v>
      </c>
    </row>
    <row r="17" spans="3:4" ht="12.75">
      <c r="C17" s="17" t="str">
        <f>"Revenue per "&amp;D9&amp;" ($/"&amp;D9&amp;"/mo):"</f>
        <v>Revenue per visitor ($/visitor/mo):</v>
      </c>
      <c r="D17" s="18">
        <f>IF(D16&gt;0,D15/D16,0)</f>
        <v>0</v>
      </c>
    </row>
    <row r="18" spans="3:4" ht="12.75">
      <c r="C18" s="1"/>
      <c r="D18" s="11"/>
    </row>
    <row r="19" ht="12.75">
      <c r="C19" s="1"/>
    </row>
    <row r="21" ht="13.5">
      <c r="C21" s="14" t="s">
        <v>2</v>
      </c>
    </row>
    <row r="23" ht="12.75">
      <c r="C23" s="3" t="s">
        <v>39</v>
      </c>
    </row>
    <row r="24" spans="3:6" ht="12.75">
      <c r="C24" s="6" t="s">
        <v>14</v>
      </c>
      <c r="D24" t="s">
        <v>40</v>
      </c>
      <c r="E24" t="s">
        <v>41</v>
      </c>
      <c r="F24" t="s">
        <v>43</v>
      </c>
    </row>
    <row r="25" spans="3:5" ht="12.75">
      <c r="C25" s="7" t="s">
        <v>15</v>
      </c>
      <c r="D25" s="15">
        <v>0</v>
      </c>
      <c r="E25" s="11"/>
    </row>
    <row r="26" spans="3:5" ht="12.75">
      <c r="C26" s="7" t="s">
        <v>16</v>
      </c>
      <c r="D26" s="15">
        <v>0</v>
      </c>
      <c r="E26" s="11"/>
    </row>
    <row r="27" spans="3:5" ht="12.75">
      <c r="C27" s="7" t="s">
        <v>17</v>
      </c>
      <c r="D27" s="15">
        <v>0</v>
      </c>
      <c r="E27" s="11"/>
    </row>
    <row r="28" spans="3:5" ht="12.75">
      <c r="C28" s="7" t="s">
        <v>29</v>
      </c>
      <c r="D28" s="15">
        <v>0</v>
      </c>
      <c r="E28" s="11"/>
    </row>
    <row r="29" spans="3:5" ht="12.75">
      <c r="C29" s="19" t="s">
        <v>30</v>
      </c>
      <c r="D29" s="18"/>
      <c r="E29" s="18">
        <f>SUM(D25:D28)</f>
        <v>0</v>
      </c>
    </row>
    <row r="30" spans="3:5" ht="12.75">
      <c r="C30" s="6"/>
      <c r="D30" s="11"/>
      <c r="E30" s="11"/>
    </row>
    <row r="31" spans="3:5" ht="12.75">
      <c r="C31" s="6" t="s">
        <v>18</v>
      </c>
      <c r="D31" s="11"/>
      <c r="E31" s="15">
        <v>0</v>
      </c>
    </row>
    <row r="32" spans="3:5" ht="12.75">
      <c r="C32" s="6" t="s">
        <v>19</v>
      </c>
      <c r="D32" s="11"/>
      <c r="E32" s="15">
        <v>0</v>
      </c>
    </row>
    <row r="33" spans="3:5" ht="12.75">
      <c r="C33" s="6" t="s">
        <v>20</v>
      </c>
      <c r="D33" s="11"/>
      <c r="E33" s="15">
        <v>0</v>
      </c>
    </row>
    <row r="34" spans="3:5" ht="12.75">
      <c r="C34" s="6" t="s">
        <v>21</v>
      </c>
      <c r="D34" s="11"/>
      <c r="E34" s="15">
        <v>0</v>
      </c>
    </row>
    <row r="35" spans="3:5" ht="12.75">
      <c r="C35" s="6"/>
      <c r="D35" s="11"/>
      <c r="E35" s="11"/>
    </row>
    <row r="36" spans="3:5" ht="12.75">
      <c r="C36" s="19"/>
      <c r="D36" s="18"/>
      <c r="E36" s="18"/>
    </row>
    <row r="37" spans="3:5" ht="12.75">
      <c r="C37" s="6" t="s">
        <v>31</v>
      </c>
      <c r="D37" s="11"/>
      <c r="E37" s="11"/>
    </row>
    <row r="38" spans="3:5" ht="12.75">
      <c r="C38" s="7" t="s">
        <v>38</v>
      </c>
      <c r="D38" s="15">
        <v>0</v>
      </c>
      <c r="E38" s="11"/>
    </row>
    <row r="39" spans="3:5" ht="12.75">
      <c r="C39" s="7" t="s">
        <v>33</v>
      </c>
      <c r="D39" s="15">
        <v>0</v>
      </c>
      <c r="E39" s="11"/>
    </row>
    <row r="40" spans="3:5" ht="12.75">
      <c r="C40" s="7" t="s">
        <v>32</v>
      </c>
      <c r="D40" s="15">
        <v>0</v>
      </c>
      <c r="E40" s="11"/>
    </row>
    <row r="41" spans="3:5" ht="12.75">
      <c r="C41" s="19" t="s">
        <v>34</v>
      </c>
      <c r="D41" s="18"/>
      <c r="E41" s="18">
        <f>SUM(D38:D40)</f>
        <v>0</v>
      </c>
    </row>
    <row r="42" spans="3:5" ht="12.75">
      <c r="C42" s="6"/>
      <c r="D42" s="11"/>
      <c r="E42" s="11"/>
    </row>
    <row r="43" spans="3:6" ht="12.75">
      <c r="C43" s="20" t="s">
        <v>22</v>
      </c>
      <c r="D43" s="18"/>
      <c r="E43" s="22"/>
      <c r="F43" s="21">
        <f>SUM(E24:E41)</f>
        <v>0</v>
      </c>
    </row>
    <row r="44" spans="3:5" ht="12.75">
      <c r="C44" s="8"/>
      <c r="D44" s="9"/>
      <c r="E44" s="9"/>
    </row>
    <row r="45" spans="3:5" ht="12.75">
      <c r="C45" s="8"/>
      <c r="D45" s="9"/>
      <c r="E45" s="9"/>
    </row>
    <row r="46" spans="3:5" ht="12.75">
      <c r="C46" s="8"/>
      <c r="D46" s="9"/>
      <c r="E46" s="9"/>
    </row>
    <row r="47" spans="3:5" ht="12.75">
      <c r="C47" s="2"/>
      <c r="D47" s="9"/>
      <c r="E47" s="9"/>
    </row>
    <row r="48" spans="3:5" ht="12.75">
      <c r="C48" s="4" t="s">
        <v>23</v>
      </c>
      <c r="D48" t="s">
        <v>40</v>
      </c>
      <c r="E48" t="s">
        <v>41</v>
      </c>
    </row>
    <row r="49" spans="3:5" ht="12.75">
      <c r="C49" s="9" t="s">
        <v>3</v>
      </c>
      <c r="D49" s="11"/>
      <c r="E49" s="11"/>
    </row>
    <row r="50" spans="3:5" ht="12.75">
      <c r="C50" s="5" t="s">
        <v>4</v>
      </c>
      <c r="D50" s="15">
        <v>0</v>
      </c>
      <c r="E50" s="11"/>
    </row>
    <row r="51" spans="3:5" ht="12.75">
      <c r="C51" s="5" t="s">
        <v>5</v>
      </c>
      <c r="D51" s="15">
        <v>0</v>
      </c>
      <c r="E51" s="11"/>
    </row>
    <row r="52" spans="3:5" ht="12.75">
      <c r="C52" s="5" t="s">
        <v>6</v>
      </c>
      <c r="D52" s="15">
        <v>0</v>
      </c>
      <c r="E52" s="11"/>
    </row>
    <row r="53" spans="3:5" ht="12.75">
      <c r="C53" s="10" t="s">
        <v>24</v>
      </c>
      <c r="D53" s="11"/>
      <c r="E53" s="11">
        <f>SUM(D50:D52)</f>
        <v>0</v>
      </c>
    </row>
    <row r="54" spans="3:5" ht="12.75">
      <c r="C54" s="10"/>
      <c r="D54" s="11"/>
      <c r="E54" s="11"/>
    </row>
    <row r="55" spans="3:5" ht="12.75">
      <c r="C55" s="10" t="s">
        <v>0</v>
      </c>
      <c r="D55" s="11"/>
      <c r="E55" s="11"/>
    </row>
    <row r="56" spans="3:5" ht="12.75">
      <c r="C56" s="5" t="s">
        <v>9</v>
      </c>
      <c r="D56" s="15">
        <v>0</v>
      </c>
      <c r="E56" s="11"/>
    </row>
    <row r="57" spans="3:5" ht="12.75">
      <c r="C57" s="5" t="s">
        <v>10</v>
      </c>
      <c r="D57" s="15">
        <v>0</v>
      </c>
      <c r="E57" s="11"/>
    </row>
    <row r="58" spans="3:5" ht="12.75">
      <c r="C58" s="10" t="s">
        <v>25</v>
      </c>
      <c r="D58" s="11"/>
      <c r="E58" s="11">
        <f>SUM(D56:D57)</f>
        <v>0</v>
      </c>
    </row>
    <row r="59" spans="3:5" ht="12.75">
      <c r="C59" s="5"/>
      <c r="D59" s="11"/>
      <c r="E59" s="11"/>
    </row>
    <row r="60" spans="3:5" ht="12.75">
      <c r="C60" s="10" t="s">
        <v>11</v>
      </c>
      <c r="D60" s="11"/>
      <c r="E60" s="11"/>
    </row>
    <row r="61" spans="3:5" ht="12.75">
      <c r="C61" s="5" t="s">
        <v>12</v>
      </c>
      <c r="D61" s="15">
        <v>0</v>
      </c>
      <c r="E61" s="11"/>
    </row>
    <row r="62" spans="3:5" ht="12.75">
      <c r="C62" s="5" t="s">
        <v>13</v>
      </c>
      <c r="D62" s="15">
        <v>0</v>
      </c>
      <c r="E62" s="11"/>
    </row>
    <row r="63" spans="3:5" ht="12.75">
      <c r="C63" s="10" t="s">
        <v>26</v>
      </c>
      <c r="D63" s="11"/>
      <c r="E63" s="11">
        <f>SUM(D61:D62)</f>
        <v>0</v>
      </c>
    </row>
    <row r="64" spans="3:5" ht="12.75">
      <c r="C64" s="5"/>
      <c r="D64" s="11"/>
      <c r="E64" s="11"/>
    </row>
    <row r="65" spans="3:5" ht="12.75">
      <c r="C65" s="10" t="s">
        <v>27</v>
      </c>
      <c r="D65" s="11"/>
      <c r="E65" s="11">
        <v>0</v>
      </c>
    </row>
    <row r="66" spans="4:5" ht="12.75">
      <c r="D66" s="12"/>
      <c r="E66" s="12"/>
    </row>
    <row r="67" spans="3:6" ht="12.75">
      <c r="C67" s="23" t="s">
        <v>28</v>
      </c>
      <c r="D67" s="24"/>
      <c r="E67" s="22"/>
      <c r="F67" s="25">
        <f>SUM(E49:E66)</f>
        <v>0</v>
      </c>
    </row>
    <row r="69" spans="3:6" ht="12.75">
      <c r="C69" s="25" t="s">
        <v>42</v>
      </c>
      <c r="D69" s="24"/>
      <c r="E69" s="24"/>
      <c r="F69" s="24">
        <f>SUM(F24:F67)</f>
        <v>0</v>
      </c>
    </row>
    <row r="71" spans="3:6" ht="12.75">
      <c r="C71" s="23" t="s">
        <v>66</v>
      </c>
      <c r="D71" s="22"/>
      <c r="E71" s="22"/>
      <c r="F71" s="24">
        <f>F15-F69</f>
        <v>0</v>
      </c>
    </row>
    <row r="72" spans="3:6" ht="12.75">
      <c r="C72" s="23" t="s">
        <v>70</v>
      </c>
      <c r="D72" s="22"/>
      <c r="E72" s="22"/>
      <c r="F72" s="50">
        <f>IF(F15&lt;&gt;0,F71/F15,0)</f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5"/>
  <sheetViews>
    <sheetView zoomScale="90" zoomScaleNormal="90" zoomScalePageLayoutView="0" workbookViewId="0" topLeftCell="A1">
      <selection activeCell="B30" sqref="B30"/>
    </sheetView>
  </sheetViews>
  <sheetFormatPr defaultColWidth="9.140625" defaultRowHeight="12.75"/>
  <cols>
    <col min="2" max="2" width="24.00390625" style="0" customWidth="1"/>
  </cols>
  <sheetData>
    <row r="2" ht="12.75">
      <c r="B2" s="87" t="s">
        <v>161</v>
      </c>
    </row>
    <row r="3" ht="12.75">
      <c r="B3" s="87"/>
    </row>
    <row r="5" spans="2:8" ht="12.75">
      <c r="B5" s="88" t="s">
        <v>162</v>
      </c>
      <c r="C5" s="96" t="s">
        <v>131</v>
      </c>
      <c r="D5" s="96"/>
      <c r="E5" s="96"/>
      <c r="F5" s="96"/>
      <c r="G5" s="96"/>
      <c r="H5" s="96"/>
    </row>
    <row r="6" spans="2:8" ht="12.75">
      <c r="B6" s="61" t="s">
        <v>124</v>
      </c>
      <c r="C6" s="62" t="s">
        <v>125</v>
      </c>
      <c r="D6" s="62" t="s">
        <v>126</v>
      </c>
      <c r="E6" s="62" t="s">
        <v>127</v>
      </c>
      <c r="F6" s="62" t="s">
        <v>128</v>
      </c>
      <c r="G6" s="62" t="s">
        <v>129</v>
      </c>
      <c r="H6" s="62" t="s">
        <v>130</v>
      </c>
    </row>
    <row r="7" spans="2:10" ht="12.75">
      <c r="B7" s="58" t="s">
        <v>134</v>
      </c>
      <c r="C7" s="92">
        <v>500</v>
      </c>
      <c r="D7" s="92">
        <v>450</v>
      </c>
      <c r="E7" s="92">
        <v>430</v>
      </c>
      <c r="F7" s="92">
        <v>420</v>
      </c>
      <c r="G7" s="92">
        <v>415</v>
      </c>
      <c r="H7" s="13">
        <v>410</v>
      </c>
      <c r="J7" s="3" t="s">
        <v>163</v>
      </c>
    </row>
    <row r="8" spans="2:8" ht="12.75">
      <c r="B8" s="58" t="s">
        <v>135</v>
      </c>
      <c r="C8" s="92">
        <v>650</v>
      </c>
      <c r="D8" s="92">
        <v>645</v>
      </c>
      <c r="E8" s="92">
        <v>655</v>
      </c>
      <c r="F8" s="92">
        <v>658</v>
      </c>
      <c r="G8" s="92">
        <v>662</v>
      </c>
      <c r="H8" s="13">
        <v>665</v>
      </c>
    </row>
    <row r="9" spans="2:8" ht="13.5" thickBot="1">
      <c r="B9" s="60"/>
      <c r="C9" s="91"/>
      <c r="D9" s="91"/>
      <c r="E9" s="91"/>
      <c r="F9" s="91"/>
      <c r="G9" s="91"/>
      <c r="H9" s="60"/>
    </row>
    <row r="12" spans="2:10" ht="12.75">
      <c r="B12" s="88" t="s">
        <v>164</v>
      </c>
      <c r="C12" s="96" t="s">
        <v>131</v>
      </c>
      <c r="D12" s="96"/>
      <c r="E12" s="96"/>
      <c r="F12" s="96"/>
      <c r="G12" s="96"/>
      <c r="H12" s="96"/>
      <c r="J12" s="3" t="s">
        <v>165</v>
      </c>
    </row>
    <row r="13" spans="2:10" ht="12.75">
      <c r="B13" s="61" t="s">
        <v>124</v>
      </c>
      <c r="C13" s="89" t="s">
        <v>137</v>
      </c>
      <c r="D13" s="89" t="s">
        <v>138</v>
      </c>
      <c r="E13" s="89" t="s">
        <v>139</v>
      </c>
      <c r="F13" s="89" t="s">
        <v>140</v>
      </c>
      <c r="G13" s="89" t="s">
        <v>141</v>
      </c>
      <c r="H13" s="89" t="s">
        <v>166</v>
      </c>
      <c r="J13" s="3" t="s">
        <v>167</v>
      </c>
    </row>
    <row r="14" spans="2:10" ht="12.75">
      <c r="B14" s="58" t="s">
        <v>134</v>
      </c>
      <c r="C14" s="13">
        <v>620</v>
      </c>
      <c r="D14" s="13">
        <v>612</v>
      </c>
      <c r="E14" s="13">
        <v>595</v>
      </c>
      <c r="F14" s="13">
        <v>590</v>
      </c>
      <c r="G14" s="13">
        <v>575</v>
      </c>
      <c r="H14" s="13">
        <v>567</v>
      </c>
      <c r="J14" s="3" t="s">
        <v>168</v>
      </c>
    </row>
    <row r="15" spans="2:10" ht="12.75">
      <c r="B15" s="58" t="s">
        <v>135</v>
      </c>
      <c r="C15" s="13">
        <v>431</v>
      </c>
      <c r="D15" s="13">
        <v>439</v>
      </c>
      <c r="E15" s="13">
        <v>445</v>
      </c>
      <c r="F15" s="13">
        <v>447</v>
      </c>
      <c r="G15" s="13">
        <v>450</v>
      </c>
      <c r="H15" s="13">
        <v>454</v>
      </c>
      <c r="J15" s="3" t="s">
        <v>169</v>
      </c>
    </row>
    <row r="16" spans="2:10" ht="13.5" thickBot="1">
      <c r="B16" s="60"/>
      <c r="C16" s="60"/>
      <c r="D16" s="60"/>
      <c r="E16" s="60"/>
      <c r="F16" s="60"/>
      <c r="G16" s="60"/>
      <c r="H16" s="60"/>
      <c r="J16" s="3" t="s">
        <v>170</v>
      </c>
    </row>
    <row r="21" spans="2:8" ht="12.75">
      <c r="B21" s="88" t="s">
        <v>171</v>
      </c>
      <c r="C21" s="96" t="s">
        <v>131</v>
      </c>
      <c r="D21" s="96"/>
      <c r="E21" s="96"/>
      <c r="F21" s="96"/>
      <c r="G21" s="96"/>
      <c r="H21" s="96"/>
    </row>
    <row r="22" spans="2:8" ht="12.75">
      <c r="B22" s="61" t="s">
        <v>124</v>
      </c>
      <c r="C22" s="62" t="s">
        <v>125</v>
      </c>
      <c r="D22" s="62" t="s">
        <v>126</v>
      </c>
      <c r="E22" s="62" t="s">
        <v>127</v>
      </c>
      <c r="F22" s="62" t="s">
        <v>128</v>
      </c>
      <c r="G22" s="62" t="s">
        <v>129</v>
      </c>
      <c r="H22" s="62" t="s">
        <v>130</v>
      </c>
    </row>
    <row r="23" spans="2:10" ht="12.75">
      <c r="B23" s="94" t="str">
        <f>B7</f>
        <v>Average cost per order</v>
      </c>
      <c r="C23" s="93">
        <f aca="true" t="shared" si="0" ref="C23:G24">D23*(C14/D14)</f>
        <v>448.3245149911816</v>
      </c>
      <c r="D23" s="93">
        <f t="shared" si="0"/>
        <v>442.53968253968253</v>
      </c>
      <c r="E23" s="93">
        <f t="shared" si="0"/>
        <v>430.24691358024694</v>
      </c>
      <c r="F23" s="93">
        <f t="shared" si="0"/>
        <v>426.63139329806</v>
      </c>
      <c r="G23" s="93">
        <f t="shared" si="0"/>
        <v>415.78483245149914</v>
      </c>
      <c r="H23" s="94">
        <f>H7</f>
        <v>410</v>
      </c>
      <c r="J23" s="3" t="s">
        <v>172</v>
      </c>
    </row>
    <row r="24" spans="2:10" ht="12.75">
      <c r="B24" s="94" t="str">
        <f>B8</f>
        <v>Average Yield per order</v>
      </c>
      <c r="C24" s="93">
        <f t="shared" si="0"/>
        <v>631.3105726872246</v>
      </c>
      <c r="D24" s="93">
        <f t="shared" si="0"/>
        <v>643.0286343612335</v>
      </c>
      <c r="E24" s="93">
        <f t="shared" si="0"/>
        <v>651.8171806167401</v>
      </c>
      <c r="F24" s="93">
        <f t="shared" si="0"/>
        <v>654.7466960352423</v>
      </c>
      <c r="G24" s="93">
        <f t="shared" si="0"/>
        <v>659.1409691629956</v>
      </c>
      <c r="H24" s="94">
        <f>H8</f>
        <v>665</v>
      </c>
      <c r="J24" s="3" t="s">
        <v>173</v>
      </c>
    </row>
    <row r="25" spans="2:10" ht="13.5" thickBot="1">
      <c r="B25" s="90"/>
      <c r="C25" s="90"/>
      <c r="D25" s="90"/>
      <c r="E25" s="90"/>
      <c r="F25" s="90"/>
      <c r="G25" s="90"/>
      <c r="H25" s="90"/>
      <c r="J25" s="3" t="s">
        <v>174</v>
      </c>
    </row>
  </sheetData>
  <sheetProtection/>
  <mergeCells count="3">
    <mergeCell ref="C5:H5"/>
    <mergeCell ref="C12:H12"/>
    <mergeCell ref="C21: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Kemper</dc:creator>
  <cp:keywords/>
  <dc:description/>
  <cp:lastModifiedBy>John Tackett</cp:lastModifiedBy>
  <dcterms:created xsi:type="dcterms:W3CDTF">2006-06-16T20:05:56Z</dcterms:created>
  <dcterms:modified xsi:type="dcterms:W3CDTF">2013-08-20T20:22:58Z</dcterms:modified>
  <cp:category/>
  <cp:version/>
  <cp:contentType/>
  <cp:contentStatus/>
</cp:coreProperties>
</file>